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A932CC8-1454-4CEF-9E38-17F12B3CD964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ab 2010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  <c r="C13" i="1"/>
  <c r="B13" i="1"/>
  <c r="E13" i="1"/>
  <c r="D13" i="1"/>
  <c r="A45" i="1"/>
  <c r="A26" i="1" l="1"/>
  <c r="A48" i="1" l="1"/>
  <c r="A9" i="1" l="1"/>
  <c r="A10" i="1"/>
  <c r="G13" i="1"/>
  <c r="F13" i="1"/>
  <c r="AE29" i="1" l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A47" i="1"/>
  <c r="A44" i="1"/>
  <c r="A43" i="1"/>
  <c r="A42" i="1"/>
  <c r="A41" i="1"/>
  <c r="A40" i="1"/>
  <c r="A38" i="1"/>
  <c r="A37" i="1"/>
  <c r="A36" i="1"/>
  <c r="A35" i="1"/>
  <c r="A34" i="1"/>
  <c r="A33" i="1"/>
  <c r="A32" i="1"/>
  <c r="A31" i="1"/>
  <c r="A30" i="1"/>
  <c r="A25" i="1"/>
  <c r="A22" i="1"/>
  <c r="A21" i="1"/>
  <c r="A20" i="1"/>
  <c r="A19" i="1"/>
  <c r="A18" i="1"/>
  <c r="A17" i="1"/>
  <c r="A16" i="1"/>
  <c r="A15" i="1"/>
  <c r="A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A7" i="1"/>
</calcChain>
</file>

<file path=xl/sharedStrings.xml><?xml version="1.0" encoding="utf-8"?>
<sst xmlns="http://schemas.openxmlformats.org/spreadsheetml/2006/main" count="135" uniqueCount="105">
  <si>
    <t>Evangelisch-reformiert</t>
  </si>
  <si>
    <t>Römisch-katholisch</t>
  </si>
  <si>
    <t>Andere christliche Glaubensgemeinschaften</t>
  </si>
  <si>
    <t>Jüdische Glaubensgemeinschaften</t>
  </si>
  <si>
    <t>Andere Religionsgemeinschaften</t>
  </si>
  <si>
    <t>X</t>
  </si>
  <si>
    <t>*</t>
  </si>
  <si>
    <t>Ohne Religionszugehörigkeit</t>
  </si>
  <si>
    <t>Religionszugehörigkeit unbekannt</t>
  </si>
  <si>
    <t>Quelle: BFS (Strukturerhebung)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</si>
  <si>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</si>
  <si>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</si>
  <si>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</si>
  <si>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</si>
  <si>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</si>
  <si>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</si>
  <si>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</si>
  <si>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</si>
  <si>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</si>
  <si>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</si>
  <si>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</si>
  <si>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</si>
  <si>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</si>
  <si>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Ständige schweizerische Wohnbevölkerung ab 15 Jahren</t>
  </si>
  <si>
    <t>Populaziun residenta permanenta da la Svizra a partir da 15 onns</t>
  </si>
  <si>
    <t>Popolazione residente permanente svizzera di 15 anni e più</t>
  </si>
  <si>
    <t>T1-2</t>
  </si>
  <si>
    <t>&lt;SpaltenTitel_1&gt;</t>
  </si>
  <si>
    <t>Total</t>
  </si>
  <si>
    <t>Totale</t>
  </si>
  <si>
    <t>&lt;SpaltenTitel_2&gt;</t>
  </si>
  <si>
    <t>Evangelic-refurmà</t>
  </si>
  <si>
    <t>Protestante</t>
  </si>
  <si>
    <t>Catolic-roman</t>
  </si>
  <si>
    <t>Cattolico romano</t>
  </si>
  <si>
    <t>Autras cuminanzas cristianas da cardientscha</t>
  </si>
  <si>
    <t>Altre comunità cristiane</t>
  </si>
  <si>
    <t>Cuminanzas da cardientscha giudaicas</t>
  </si>
  <si>
    <t>Comunità di confessione ebraica</t>
  </si>
  <si>
    <t>Autras cuminanzas religiusas</t>
  </si>
  <si>
    <t>Altre chiese e comunità religiose</t>
  </si>
  <si>
    <t>Senza appartegnientscha religiusa</t>
  </si>
  <si>
    <t>Senza appartenenza religiosa</t>
  </si>
  <si>
    <t>L'appartegnientscha religiusa n'è betg enconuschenta</t>
  </si>
  <si>
    <t>Appartenenza religiosa sconosciuta</t>
  </si>
  <si>
    <t>Anzahl Personen</t>
  </si>
  <si>
    <t>Dumber da persunas</t>
  </si>
  <si>
    <t>Numero di persone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</si>
  <si>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</si>
  <si>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</si>
  <si>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</si>
  <si>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</si>
  <si>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</si>
  <si>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</si>
  <si>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</si>
  <si>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</si>
  <si>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</si>
  <si>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</si>
  <si>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</si>
  <si>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&lt;Legende_1&gt;</t>
  </si>
  <si>
    <t xml:space="preserve">Ab 2010 stammen die Daten aus einer Stichprobenerhebung der ständigen Wohnbevölkerung ab vollendetem 15. Altersjahr, die in Privathaushalten lebt. </t>
  </si>
  <si>
    <t xml:space="preserve">A partir da l' onn 2010 derivan las datas d' ina retschertga da provas da controlla da la populaziun residenta permanenta a partir da 15 onns che viva en chasadas privatas. </t>
  </si>
  <si>
    <t xml:space="preserve">La popolazione considerata è la popolazione residente permanente, vale a dire stabilita in Svizzera da almeno 12 mesi, di 15 anni o più compiuti e che vive in un'economia domestica. </t>
  </si>
  <si>
    <t>&lt;Legende_2&gt;</t>
  </si>
  <si>
    <t>Nicht befragt wurden Diplomaten, internationale Funktionäre und deren Familienangehörige. Diese Daten sind mit jenen der frühreren Jahre nicht direkt vergleichbar.</t>
  </si>
  <si>
    <t>Diplomats, funcziunaris internaziunals e lur confamigliars n'èn betg vegnids interrogads. Questas datas n'èn betg cumparegliablas directamain cun quellas dals onns precedents.</t>
  </si>
  <si>
    <t>Sono esclusi diplomatici, i funzionari internazionali ed i loro familiari e le persone che vivono in una collettività. Questi dati non sono direttamente confrontabili con quelli dei censimenti anteriori al 2010.</t>
  </si>
  <si>
    <t>&lt;Legende_3&gt;</t>
  </si>
  <si>
    <t>Das Vertrauensintervall zeigt die Genauigkeit der Resultate einer Stichprobenerhebung.</t>
  </si>
  <si>
    <t>L'interval da confidenza mussa la precisiun dals resultats d'ina retschertga cun emprovas da controlla.</t>
  </si>
  <si>
    <t>I dati provengono da una rilevazione campionaria. Ecco perchè sono accompagnati da un intervallo di confidenza (IC).</t>
  </si>
  <si>
    <t>&lt;Legende_4&gt;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</si>
  <si>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</si>
  <si>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</si>
  <si>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</si>
  <si>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&lt;Legende_5&gt;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</si>
  <si>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</si>
  <si>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</t>
  </si>
  <si>
    <t>X : Estrapolazione basata su meno di 5 osservazioni. I risultati non sono pubblicati per ragioni legate alla protezione dei dati.</t>
  </si>
  <si>
    <t>&lt;Quelle_1&gt;</t>
  </si>
  <si>
    <t>Funtauna: UST (enquista da structura)</t>
  </si>
  <si>
    <t>&lt;Aktualisierung&gt;</t>
  </si>
  <si>
    <t>Appartegnientscha religiusa en il chantun Grischun, a partir da l' onn 2010</t>
  </si>
  <si>
    <t>Appartegnientscha religiusa en Svizra, a partir da l'onn 2010</t>
  </si>
  <si>
    <t>Appartenenza religiosa in Svizzera, dal 2010</t>
  </si>
  <si>
    <t>Vertrauens- intervall:          ± (in %)</t>
  </si>
  <si>
    <t>Interval da confidenza:           ± (en %)</t>
  </si>
  <si>
    <t>Intervallo di confidenza:           ± (in %)</t>
  </si>
  <si>
    <t>Fonte: UST (Rilevazione strutturale)</t>
  </si>
  <si>
    <t>Appartenenza religiosa nel Cantone dei Grigioni, dal 2010</t>
  </si>
  <si>
    <t>Religionszugehörigkeit im Kanton Graubünden, ab 2010</t>
  </si>
  <si>
    <t>Religionszugehörigkeit in der Schweiz, ab 2010</t>
  </si>
  <si>
    <t>Islamische Glaubensgemeinschaften*</t>
  </si>
  <si>
    <t>Cuminanzas da cardientscha islamicas*</t>
  </si>
  <si>
    <t>Comunità islamiche*</t>
  </si>
  <si>
    <t>&lt;Legende_6&gt;</t>
  </si>
  <si>
    <t>* inkl. andere aus dem Islam hervorgegangene Gemeinschaften</t>
  </si>
  <si>
    <t>* incl. le altre comunità derivate dall’islam</t>
  </si>
  <si>
    <t>* incl. autras cuminanzas che derivan da l'islam</t>
  </si>
  <si>
    <t>Letztmals aktualisiert am: 29.01.2026</t>
  </si>
  <si>
    <t>Ultima actualisaziun: 29.01.2026</t>
  </si>
  <si>
    <t>Ulimo aggiornamento: 29.01.2026</t>
  </si>
  <si>
    <t>Ständige Wohnbevölkerung ab 15 Jahren</t>
  </si>
  <si>
    <t>Populaziun residenta permanenta a partir da 15 onns</t>
  </si>
  <si>
    <t>Popolazione residente permanente di 15 anni e più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</si>
</sst>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_ ;\-0.0\ "/>
    <numFmt numFmtId="167" formatCode="\(##0\)"/>
    <numFmt numFmtId="168" formatCode="\(0.0\)"/>
    <numFmt numFmtId="169" formatCode="\(#\'##0\)"/>
    <numFmt numFmtId="170" formatCode="#,##0.0_ ;\-#,##0.0\ "/>
    <numFmt numFmtId="171" formatCode="#\'##0"/>
    <numFmt numFmtId="172" formatCode="#\'###\'##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2" borderId="0" xfId="2" applyFont="1" applyFill="1" applyAlignment="1">
      <alignment horizontal="left" vertical="top"/>
    </xf>
    <xf numFmtId="164" fontId="10" fillId="2" borderId="0" xfId="3" applyNumberFormat="1" applyFont="1" applyFill="1" applyBorder="1" applyAlignment="1" applyProtection="1">
      <alignment horizontal="left" vertical="top"/>
    </xf>
    <xf numFmtId="0" fontId="9" fillId="2" borderId="0" xfId="0" applyFont="1" applyFill="1"/>
    <xf numFmtId="0" fontId="0" fillId="2" borderId="0" xfId="0" applyFill="1"/>
    <xf numFmtId="0" fontId="1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164" fontId="0" fillId="2" borderId="0" xfId="0" applyNumberFormat="1" applyFill="1"/>
    <xf numFmtId="164" fontId="3" fillId="2" borderId="1" xfId="1" applyNumberFormat="1" applyFont="1" applyFill="1" applyBorder="1" applyAlignment="1">
      <alignment horizontal="right"/>
    </xf>
    <xf numFmtId="164" fontId="1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12" fillId="3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 applyAlignment="1">
      <alignment horizontal="right"/>
    </xf>
    <xf numFmtId="167" fontId="5" fillId="2" borderId="1" xfId="1" applyNumberFormat="1" applyFont="1" applyFill="1" applyBorder="1" applyAlignment="1" applyProtection="1">
      <alignment horizontal="right" wrapText="1"/>
    </xf>
    <xf numFmtId="168" fontId="5" fillId="2" borderId="2" xfId="1" applyNumberFormat="1" applyFont="1" applyFill="1" applyBorder="1" applyAlignment="1" applyProtection="1">
      <alignment horizontal="right" wrapText="1"/>
    </xf>
    <xf numFmtId="170" fontId="3" fillId="2" borderId="2" xfId="1" applyNumberFormat="1" applyFont="1" applyFill="1" applyBorder="1" applyAlignment="1">
      <alignment horizontal="right"/>
    </xf>
    <xf numFmtId="166" fontId="3" fillId="2" borderId="2" xfId="1" applyNumberFormat="1" applyFont="1" applyFill="1" applyBorder="1" applyAlignment="1">
      <alignment horizontal="right"/>
    </xf>
    <xf numFmtId="0" fontId="16" fillId="4" borderId="0" xfId="0" applyFont="1" applyFill="1" applyAlignment="1">
      <alignment horizontal="left" vertical="center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5" fillId="5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 applyProtection="1">
      <alignment horizontal="left" vertical="top"/>
      <protection locked="0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 wrapText="1"/>
    </xf>
    <xf numFmtId="165" fontId="2" fillId="2" borderId="6" xfId="1" applyNumberFormat="1" applyFont="1" applyFill="1" applyBorder="1" applyAlignment="1">
      <alignment horizontal="right"/>
    </xf>
    <xf numFmtId="168" fontId="5" fillId="2" borderId="7" xfId="1" applyNumberFormat="1" applyFont="1" applyFill="1" applyBorder="1" applyAlignment="1" applyProtection="1">
      <alignment horizontal="right" wrapText="1"/>
    </xf>
    <xf numFmtId="169" fontId="5" fillId="2" borderId="9" xfId="1" applyNumberFormat="1" applyFont="1" applyFill="1" applyBorder="1" applyAlignment="1" applyProtection="1">
      <alignment horizontal="right" wrapText="1"/>
    </xf>
    <xf numFmtId="168" fontId="5" fillId="2" borderId="10" xfId="1" applyNumberFormat="1" applyFont="1" applyFill="1" applyBorder="1" applyAlignment="1" applyProtection="1">
      <alignment horizontal="right" wrapText="1"/>
    </xf>
    <xf numFmtId="168" fontId="5" fillId="2" borderId="11" xfId="1" applyNumberFormat="1" applyFont="1" applyFill="1" applyBorder="1" applyAlignment="1" applyProtection="1">
      <alignment horizontal="right" wrapText="1"/>
    </xf>
    <xf numFmtId="164" fontId="12" fillId="2" borderId="7" xfId="1" applyNumberFormat="1" applyFont="1" applyFill="1" applyBorder="1" applyAlignment="1">
      <alignment horizontal="right"/>
    </xf>
    <xf numFmtId="170" fontId="3" fillId="2" borderId="7" xfId="1" applyNumberFormat="1" applyFont="1" applyFill="1" applyBorder="1" applyAlignment="1">
      <alignment horizontal="right"/>
    </xf>
    <xf numFmtId="166" fontId="3" fillId="2" borderId="7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right"/>
    </xf>
    <xf numFmtId="166" fontId="3" fillId="2" borderId="10" xfId="1" applyNumberFormat="1" applyFont="1" applyFill="1" applyBorder="1" applyAlignment="1">
      <alignment horizontal="right"/>
    </xf>
    <xf numFmtId="166" fontId="3" fillId="2" borderId="11" xfId="1" applyNumberFormat="1" applyFont="1" applyFill="1" applyBorder="1" applyAlignment="1">
      <alignment horizontal="right"/>
    </xf>
    <xf numFmtId="0" fontId="1" fillId="3" borderId="12" xfId="0" applyFont="1" applyFill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17" fillId="2" borderId="0" xfId="2" applyFont="1" applyFill="1" applyAlignment="1">
      <alignment horizontal="right" vertical="center"/>
    </xf>
    <xf numFmtId="0" fontId="1" fillId="2" borderId="12" xfId="0" applyFont="1" applyFill="1" applyBorder="1" applyAlignment="1">
      <alignment horizontal="right" wrapText="1"/>
    </xf>
    <xf numFmtId="171" fontId="5" fillId="2" borderId="1" xfId="1" applyNumberFormat="1" applyFont="1" applyFill="1" applyBorder="1" applyAlignment="1" applyProtection="1">
      <alignment horizontal="right" wrapText="1"/>
    </xf>
    <xf numFmtId="165" fontId="5" fillId="2" borderId="2" xfId="1" applyNumberFormat="1" applyFont="1" applyFill="1" applyBorder="1" applyAlignment="1" applyProtection="1">
      <alignment horizontal="right" wrapText="1"/>
    </xf>
    <xf numFmtId="1" fontId="5" fillId="2" borderId="1" xfId="1" applyNumberFormat="1" applyFont="1" applyFill="1" applyBorder="1" applyAlignment="1" applyProtection="1">
      <alignment horizontal="right" wrapText="1"/>
    </xf>
    <xf numFmtId="169" fontId="5" fillId="2" borderId="1" xfId="1" applyNumberFormat="1" applyFont="1" applyFill="1" applyBorder="1" applyAlignment="1" applyProtection="1">
      <alignment horizontal="right" wrapText="1"/>
    </xf>
    <xf numFmtId="167" fontId="5" fillId="2" borderId="9" xfId="1" applyNumberFormat="1" applyFont="1" applyFill="1" applyBorder="1" applyAlignment="1" applyProtection="1">
      <alignment horizontal="right" wrapText="1"/>
    </xf>
    <xf numFmtId="172" fontId="13" fillId="2" borderId="1" xfId="1" applyNumberFormat="1" applyFont="1" applyFill="1" applyBorder="1" applyAlignment="1" applyProtection="1">
      <alignment horizontal="right" wrapText="1"/>
    </xf>
    <xf numFmtId="172" fontId="5" fillId="2" borderId="1" xfId="1" applyNumberFormat="1" applyFont="1" applyFill="1" applyBorder="1" applyAlignment="1" applyProtection="1">
      <alignment horizontal="right" wrapText="1"/>
    </xf>
    <xf numFmtId="171" fontId="5" fillId="2" borderId="9" xfId="1" applyNumberFormat="1" applyFont="1" applyFill="1" applyBorder="1" applyAlignment="1" applyProtection="1">
      <alignment horizontal="right" wrapText="1"/>
    </xf>
    <xf numFmtId="165" fontId="5" fillId="2" borderId="10" xfId="1" applyNumberFormat="1" applyFont="1" applyFill="1" applyBorder="1" applyAlignment="1" applyProtection="1">
      <alignment horizontal="right" wrapText="1"/>
    </xf>
    <xf numFmtId="0" fontId="1" fillId="3" borderId="17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right" wrapText="1"/>
    </xf>
    <xf numFmtId="164" fontId="12" fillId="3" borderId="24" xfId="1" applyNumberFormat="1" applyFont="1" applyFill="1" applyBorder="1" applyAlignment="1">
      <alignment horizontal="right"/>
    </xf>
    <xf numFmtId="1" fontId="5" fillId="3" borderId="1" xfId="1" applyNumberFormat="1" applyFont="1" applyFill="1" applyBorder="1" applyAlignment="1" applyProtection="1">
      <alignment horizontal="right" wrapText="1"/>
    </xf>
    <xf numFmtId="165" fontId="5" fillId="3" borderId="2" xfId="1" applyNumberFormat="1" applyFont="1" applyFill="1" applyBorder="1" applyAlignment="1" applyProtection="1">
      <alignment horizontal="right" wrapText="1"/>
    </xf>
    <xf numFmtId="171" fontId="13" fillId="3" borderId="23" xfId="1" applyNumberFormat="1" applyFont="1" applyFill="1" applyBorder="1" applyAlignment="1" applyProtection="1">
      <alignment horizontal="right" wrapText="1"/>
    </xf>
    <xf numFmtId="171" fontId="5" fillId="3" borderId="1" xfId="1" applyNumberFormat="1" applyFont="1" applyFill="1" applyBorder="1" applyAlignment="1" applyProtection="1">
      <alignment horizontal="right" wrapText="1"/>
    </xf>
    <xf numFmtId="169" fontId="5" fillId="3" borderId="1" xfId="1" applyNumberFormat="1" applyFont="1" applyFill="1" applyBorder="1" applyAlignment="1" applyProtection="1">
      <alignment horizontal="right" wrapText="1"/>
    </xf>
    <xf numFmtId="168" fontId="5" fillId="3" borderId="2" xfId="1" applyNumberFormat="1" applyFont="1" applyFill="1" applyBorder="1" applyAlignment="1" applyProtection="1">
      <alignment horizontal="right" wrapText="1"/>
    </xf>
    <xf numFmtId="169" fontId="5" fillId="3" borderId="9" xfId="1" applyNumberFormat="1" applyFont="1" applyFill="1" applyBorder="1" applyAlignment="1" applyProtection="1">
      <alignment horizontal="right" wrapText="1"/>
    </xf>
    <xf numFmtId="168" fontId="5" fillId="3" borderId="10" xfId="1" applyNumberFormat="1" applyFont="1" applyFill="1" applyBorder="1" applyAlignment="1" applyProtection="1">
      <alignment horizontal="right" wrapText="1"/>
    </xf>
    <xf numFmtId="0" fontId="12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172" fontId="13" fillId="3" borderId="1" xfId="1" applyNumberFormat="1" applyFont="1" applyFill="1" applyBorder="1" applyAlignment="1" applyProtection="1">
      <alignment horizontal="right" wrapText="1"/>
    </xf>
    <xf numFmtId="172" fontId="5" fillId="3" borderId="1" xfId="1" applyNumberFormat="1" applyFont="1" applyFill="1" applyBorder="1" applyAlignment="1" applyProtection="1">
      <alignment horizontal="right" wrapText="1"/>
    </xf>
    <xf numFmtId="171" fontId="5" fillId="3" borderId="9" xfId="1" applyNumberFormat="1" applyFont="1" applyFill="1" applyBorder="1" applyAlignment="1" applyProtection="1">
      <alignment horizontal="right" wrapText="1"/>
    </xf>
    <xf numFmtId="165" fontId="5" fillId="3" borderId="10" xfId="1" applyNumberFormat="1" applyFont="1" applyFill="1" applyBorder="1" applyAlignment="1" applyProtection="1">
      <alignment horizontal="right" wrapText="1"/>
    </xf>
    <xf numFmtId="0" fontId="12" fillId="2" borderId="15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12" fillId="2" borderId="22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19050</xdr:rowOff>
    </xdr:from>
    <xdr:to>
      <xdr:col>8</xdr:col>
      <xdr:colOff>610214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19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4"/>
                <a:chOff x="6553200" y="374273"/>
                <a:chExt cx="1200149" cy="533404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254000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workbookViewId="0"/>
  </sheetViews>
  <sheetFormatPr baseColWidth="10" defaultColWidth="9.140625" defaultRowHeight="15" x14ac:dyDescent="0.25"/>
  <cols>
    <col min="1" max="1" width="28.85546875" style="8" customWidth="1"/>
    <col min="2" max="3" width="10.42578125" style="8" customWidth="1"/>
    <col min="4" max="4" width="10.42578125" style="8" bestFit="1" customWidth="1"/>
    <col min="5" max="5" width="10.5703125" style="8" bestFit="1" customWidth="1"/>
    <col min="6" max="6" width="10.42578125" style="8" bestFit="1" customWidth="1"/>
    <col min="7" max="7" width="10.5703125" style="8" bestFit="1" customWidth="1"/>
    <col min="8" max="8" width="10.42578125" style="8" bestFit="1" customWidth="1"/>
    <col min="9" max="9" width="10.5703125" style="8" bestFit="1" customWidth="1"/>
    <col min="10" max="10" width="10.42578125" style="8" bestFit="1" customWidth="1"/>
    <col min="11" max="11" width="10.5703125" style="8" bestFit="1" customWidth="1"/>
    <col min="12" max="12" width="10.42578125" style="8" bestFit="1" customWidth="1"/>
    <col min="13" max="13" width="10.5703125" style="8" bestFit="1" customWidth="1"/>
    <col min="14" max="14" width="10.42578125" style="8" bestFit="1" customWidth="1"/>
    <col min="15" max="15" width="10.5703125" style="8" bestFit="1" customWidth="1"/>
    <col min="16" max="16" width="10.42578125" style="8" bestFit="1" customWidth="1"/>
    <col min="17" max="17" width="10.5703125" style="8" bestFit="1" customWidth="1"/>
    <col min="18" max="18" width="10.42578125" style="8" bestFit="1" customWidth="1"/>
    <col min="19" max="19" width="10.5703125" style="8" bestFit="1" customWidth="1"/>
    <col min="20" max="20" width="10.42578125" style="8" bestFit="1" customWidth="1"/>
    <col min="21" max="21" width="10.5703125" style="8" bestFit="1" customWidth="1"/>
    <col min="22" max="22" width="10.42578125" style="8" bestFit="1" customWidth="1"/>
    <col min="23" max="23" width="10.5703125" style="8" bestFit="1" customWidth="1"/>
    <col min="24" max="24" width="10.42578125" style="8" bestFit="1" customWidth="1"/>
    <col min="25" max="25" width="10.5703125" style="8" bestFit="1" customWidth="1"/>
    <col min="26" max="26" width="10.42578125" style="8" bestFit="1" customWidth="1"/>
    <col min="27" max="27" width="10.5703125" style="8" bestFit="1" customWidth="1"/>
    <col min="28" max="28" width="10.42578125" style="8" customWidth="1"/>
    <col min="29" max="29" width="10.5703125" style="8" customWidth="1"/>
    <col min="30" max="30" width="10.42578125" style="8" customWidth="1"/>
    <col min="31" max="31" width="10.5703125" style="8" customWidth="1"/>
    <col min="32" max="16384" width="9.140625" style="8"/>
  </cols>
  <sheetData>
    <row r="1" spans="1:31" s="1" customFormat="1" ht="12.75" x14ac:dyDescent="0.2"/>
    <row r="2" spans="1:31" s="1" customFormat="1" ht="15.75" x14ac:dyDescent="0.25">
      <c r="B2" s="2"/>
      <c r="C2" s="8"/>
      <c r="D2" s="8"/>
    </row>
    <row r="3" spans="1:31" s="1" customFormat="1" ht="15.75" x14ac:dyDescent="0.25">
      <c r="B3" s="2"/>
      <c r="C3" s="8"/>
      <c r="D3" s="8"/>
    </row>
    <row r="4" spans="1:31" s="1" customFormat="1" ht="15.75" x14ac:dyDescent="0.25">
      <c r="B4" s="2"/>
      <c r="C4" s="8"/>
      <c r="D4" s="8"/>
    </row>
    <row r="5" spans="1:31" s="1" customFormat="1" ht="12.75" x14ac:dyDescent="0.2"/>
    <row r="6" spans="1:31" s="1" customFormat="1" ht="12.75" x14ac:dyDescent="0.2"/>
    <row r="7" spans="1:31" s="1" customFormat="1" ht="15.75" customHeight="1" x14ac:dyDescent="0.2">
      <c r="A7" s="90" t="str">
        <f>VLOOKUP("&lt;Fachbereich&gt;",Uebersetzungen!$B$3:$E$172,Uebersetzungen!$B$2+1,FALSE)</f>
        <v>Daten &amp; Statistik</v>
      </c>
      <c r="B7" s="90"/>
      <c r="C7" s="3"/>
      <c r="D7" s="3"/>
      <c r="E7" s="3"/>
      <c r="F7" s="3"/>
      <c r="G7" s="3"/>
      <c r="H7" s="3"/>
    </row>
    <row r="8" spans="1:31" s="1" customFormat="1" ht="12.75" x14ac:dyDescent="0.2"/>
    <row r="9" spans="1:31" s="7" customFormat="1" ht="18" x14ac:dyDescent="0.2">
      <c r="A9" s="55" t="str">
        <f>VLOOKUP("&lt;Titel&gt;",Uebersetzungen!$B$3:$E$172,Uebersetzungen!$B$2+1,FALSE)</f>
        <v>Religionszugehörigkeit im Kanton Graubünden, ab 2010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6"/>
    </row>
    <row r="10" spans="1:31" s="7" customFormat="1" x14ac:dyDescent="0.2">
      <c r="A10" s="23" t="str">
        <f>VLOOKUP("&lt;UTitel&gt;",Uebersetzungen!$B$3:$E$172,Uebersetzungen!$B$2+1,FALSE)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6"/>
    </row>
    <row r="11" spans="1:31" s="7" customForma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31" s="7" customFormat="1" ht="14.25" x14ac:dyDescent="0.2">
      <c r="A12" s="11"/>
      <c r="B12" s="88">
        <v>2024</v>
      </c>
      <c r="C12" s="89"/>
      <c r="D12" s="85">
        <v>2023</v>
      </c>
      <c r="E12" s="87"/>
      <c r="F12" s="92">
        <v>2022</v>
      </c>
      <c r="G12" s="86"/>
      <c r="H12" s="85">
        <v>2021</v>
      </c>
      <c r="I12" s="86"/>
      <c r="J12" s="85">
        <v>2020</v>
      </c>
      <c r="K12" s="86"/>
      <c r="L12" s="85">
        <v>2019</v>
      </c>
      <c r="M12" s="86"/>
      <c r="N12" s="85">
        <v>2018</v>
      </c>
      <c r="O12" s="86"/>
      <c r="P12" s="85">
        <v>2017</v>
      </c>
      <c r="Q12" s="86"/>
      <c r="R12" s="85">
        <v>2016</v>
      </c>
      <c r="S12" s="86"/>
      <c r="T12" s="85">
        <v>2015</v>
      </c>
      <c r="U12" s="86"/>
      <c r="V12" s="85">
        <v>2014</v>
      </c>
      <c r="W12" s="86"/>
      <c r="X12" s="85">
        <v>2013</v>
      </c>
      <c r="Y12" s="86"/>
      <c r="Z12" s="85">
        <v>2012</v>
      </c>
      <c r="AA12" s="86"/>
      <c r="AB12" s="85">
        <v>2011</v>
      </c>
      <c r="AC12" s="86"/>
      <c r="AD12" s="85">
        <v>2010</v>
      </c>
      <c r="AE12" s="91"/>
    </row>
    <row r="13" spans="1:31" s="25" customFormat="1" ht="39" thickBot="1" x14ac:dyDescent="0.25">
      <c r="A13" s="26"/>
      <c r="B13" s="67" t="str">
        <f>VLOOKUP("&lt;SpaltenTitel_1&gt;",Uebersetzungen!$B$3:$E$198,Uebersetzungen!$B$2+1,FALSE)</f>
        <v>Anzahl Personen</v>
      </c>
      <c r="C13" s="51" t="str">
        <f>VLOOKUP("&lt;SpaltenTitel_2&gt;",Uebersetzungen!$B$3:$E$198,Uebersetzungen!$B$2+1,FALSE)</f>
        <v>Vertrauens- intervall:          ± (in %)</v>
      </c>
      <c r="D13" s="68" t="str">
        <f>VLOOKUP("&lt;SpaltenTitel_1&gt;",Uebersetzungen!$B$3:$E$198,Uebersetzungen!$B$2+1,FALSE)</f>
        <v>Anzahl Personen</v>
      </c>
      <c r="E13" s="57" t="str">
        <f>VLOOKUP("&lt;SpaltenTitel_2&gt;",Uebersetzungen!$B$3:$E$198,Uebersetzungen!$B$2+1,FALSE)</f>
        <v>Vertrauens- intervall:          ± (in %)</v>
      </c>
      <c r="F13" s="68" t="str">
        <f>VLOOKUP("&lt;SpaltenTitel_1&gt;",Uebersetzungen!$B$3:$E$198,Uebersetzungen!$B$2+1,FALSE)</f>
        <v>Anzahl Personen</v>
      </c>
      <c r="G13" s="57" t="str">
        <f>VLOOKUP("&lt;SpaltenTitel_2&gt;",Uebersetzungen!$B$3:$E$198,Uebersetzungen!$B$2+1,FALSE)</f>
        <v>Vertrauens- intervall:          ± (in %)</v>
      </c>
      <c r="H13" s="52" t="str">
        <f>VLOOKUP("&lt;SpaltenTitel_1&gt;",Uebersetzungen!$B$3:$E$198,Uebersetzungen!$B$2+1,FALSE)</f>
        <v>Anzahl Personen</v>
      </c>
      <c r="I13" s="53" t="str">
        <f>VLOOKUP("&lt;SpaltenTitel_2&gt;",Uebersetzungen!$B$3:$E$198,Uebersetzungen!$B$2+1,FALSE)</f>
        <v>Vertrauens- intervall:          ± (in %)</v>
      </c>
      <c r="J13" s="52" t="str">
        <f>VLOOKUP("&lt;SpaltenTitel_1&gt;",Uebersetzungen!$B$3:$E$198,Uebersetzungen!$B$2+1,FALSE)</f>
        <v>Anzahl Personen</v>
      </c>
      <c r="K13" s="53" t="str">
        <f>VLOOKUP("&lt;SpaltenTitel_2&gt;",Uebersetzungen!$B$3:$E$198,Uebersetzungen!$B$2+1,FALSE)</f>
        <v>Vertrauens- intervall:          ± (in %)</v>
      </c>
      <c r="L13" s="52" t="str">
        <f>VLOOKUP("&lt;SpaltenTitel_1&gt;",Uebersetzungen!$B$3:$E$198,Uebersetzungen!$B$2+1,FALSE)</f>
        <v>Anzahl Personen</v>
      </c>
      <c r="M13" s="53" t="str">
        <f>VLOOKUP("&lt;SpaltenTitel_2&gt;",Uebersetzungen!$B$3:$E$198,Uebersetzungen!$B$2+1,FALSE)</f>
        <v>Vertrauens- intervall:          ± (in %)</v>
      </c>
      <c r="N13" s="52" t="str">
        <f>VLOOKUP("&lt;SpaltenTitel_1&gt;",Uebersetzungen!$B$3:$E$198,Uebersetzungen!$B$2+1,FALSE)</f>
        <v>Anzahl Personen</v>
      </c>
      <c r="O13" s="53" t="str">
        <f>VLOOKUP("&lt;SpaltenTitel_2&gt;",Uebersetzungen!$B$3:$E$198,Uebersetzungen!$B$2+1,FALSE)</f>
        <v>Vertrauens- intervall:          ± (in %)</v>
      </c>
      <c r="P13" s="52" t="str">
        <f>VLOOKUP("&lt;SpaltenTitel_1&gt;",Uebersetzungen!$B$3:$E$198,Uebersetzungen!$B$2+1,FALSE)</f>
        <v>Anzahl Personen</v>
      </c>
      <c r="Q13" s="53" t="str">
        <f>VLOOKUP("&lt;SpaltenTitel_2&gt;",Uebersetzungen!$B$3:$E$198,Uebersetzungen!$B$2+1,FALSE)</f>
        <v>Vertrauens- intervall:          ± (in %)</v>
      </c>
      <c r="R13" s="52" t="str">
        <f>VLOOKUP("&lt;SpaltenTitel_1&gt;",Uebersetzungen!$B$3:$E$198,Uebersetzungen!$B$2+1,FALSE)</f>
        <v>Anzahl Personen</v>
      </c>
      <c r="S13" s="53" t="str">
        <f>VLOOKUP("&lt;SpaltenTitel_2&gt;",Uebersetzungen!$B$3:$E$198,Uebersetzungen!$B$2+1,FALSE)</f>
        <v>Vertrauens- intervall:          ± (in %)</v>
      </c>
      <c r="T13" s="52" t="str">
        <f>VLOOKUP("&lt;SpaltenTitel_1&gt;",Uebersetzungen!$B$3:$E$198,Uebersetzungen!$B$2+1,FALSE)</f>
        <v>Anzahl Personen</v>
      </c>
      <c r="U13" s="53" t="str">
        <f>VLOOKUP("&lt;SpaltenTitel_2&gt;",Uebersetzungen!$B$3:$E$198,Uebersetzungen!$B$2+1,FALSE)</f>
        <v>Vertrauens- intervall:          ± (in %)</v>
      </c>
      <c r="V13" s="52" t="str">
        <f>VLOOKUP("&lt;SpaltenTitel_1&gt;",Uebersetzungen!$B$3:$E$198,Uebersetzungen!$B$2+1,FALSE)</f>
        <v>Anzahl Personen</v>
      </c>
      <c r="W13" s="53" t="str">
        <f>VLOOKUP("&lt;SpaltenTitel_2&gt;",Uebersetzungen!$B$3:$E$198,Uebersetzungen!$B$2+1,FALSE)</f>
        <v>Vertrauens- intervall:          ± (in %)</v>
      </c>
      <c r="X13" s="52" t="str">
        <f>VLOOKUP("&lt;SpaltenTitel_1&gt;",Uebersetzungen!$B$3:$E$198,Uebersetzungen!$B$2+1,FALSE)</f>
        <v>Anzahl Personen</v>
      </c>
      <c r="Y13" s="53" t="str">
        <f>VLOOKUP("&lt;SpaltenTitel_2&gt;",Uebersetzungen!$B$3:$E$198,Uebersetzungen!$B$2+1,FALSE)</f>
        <v>Vertrauens- intervall:          ± (in %)</v>
      </c>
      <c r="Z13" s="52" t="str">
        <f>VLOOKUP("&lt;SpaltenTitel_1&gt;",Uebersetzungen!$B$3:$E$198,Uebersetzungen!$B$2+1,FALSE)</f>
        <v>Anzahl Personen</v>
      </c>
      <c r="AA13" s="53" t="str">
        <f>VLOOKUP("&lt;SpaltenTitel_2&gt;",Uebersetzungen!$B$3:$E$198,Uebersetzungen!$B$2+1,FALSE)</f>
        <v>Vertrauens- intervall:          ± (in %)</v>
      </c>
      <c r="AB13" s="52" t="str">
        <f>VLOOKUP("&lt;SpaltenTitel_1&gt;",Uebersetzungen!$B$3:$E$198,Uebersetzungen!$B$2+1,FALSE)</f>
        <v>Anzahl Personen</v>
      </c>
      <c r="AC13" s="53" t="str">
        <f>VLOOKUP("&lt;SpaltenTitel_2&gt;",Uebersetzungen!$B$3:$E$198,Uebersetzungen!$B$2+1,FALSE)</f>
        <v>Vertrauens- intervall:          ± (in %)</v>
      </c>
      <c r="AD13" s="52" t="str">
        <f>VLOOKUP("&lt;SpaltenTitel_1&gt;",Uebersetzungen!$B$3:$E$198,Uebersetzungen!$B$2+1,FALSE)</f>
        <v>Anzahl Personen</v>
      </c>
      <c r="AE13" s="54" t="str">
        <f>VLOOKUP("&lt;SpaltenTitel_2&gt;",Uebersetzungen!$B$3:$E$198,Uebersetzungen!$B$2+1,FALSE)</f>
        <v>Vertrauens- intervall:          ± (in %)</v>
      </c>
    </row>
    <row r="14" spans="1:31" s="7" customFormat="1" ht="14.25" x14ac:dyDescent="0.2">
      <c r="A14" s="78" t="str">
        <f>VLOOKUP("&lt;Zeilentitel_1&gt;",Uebersetzungen!$B$3:$E$198,Uebersetzungen!$B$2+1,FALSE)</f>
        <v>Total</v>
      </c>
      <c r="B14" s="72">
        <v>175976.99999999543</v>
      </c>
      <c r="C14" s="69"/>
      <c r="D14" s="14">
        <v>174610.99999999735</v>
      </c>
      <c r="E14" s="18"/>
      <c r="F14" s="14">
        <v>172987.00000000125</v>
      </c>
      <c r="G14" s="18"/>
      <c r="H14" s="14">
        <v>172107.99999999904</v>
      </c>
      <c r="I14" s="18"/>
      <c r="J14" s="14">
        <v>171221.00000000052</v>
      </c>
      <c r="K14" s="18"/>
      <c r="L14" s="14">
        <v>170045.00000000157</v>
      </c>
      <c r="M14" s="18"/>
      <c r="N14" s="14">
        <v>169268.00000000041</v>
      </c>
      <c r="O14" s="18"/>
      <c r="P14" s="14">
        <v>168961.00000000134</v>
      </c>
      <c r="Q14" s="18"/>
      <c r="R14" s="14">
        <v>168481.99999999499</v>
      </c>
      <c r="S14" s="18"/>
      <c r="T14" s="14">
        <v>167918</v>
      </c>
      <c r="U14" s="18"/>
      <c r="V14" s="14">
        <v>167111</v>
      </c>
      <c r="W14" s="18"/>
      <c r="X14" s="14">
        <v>165927</v>
      </c>
      <c r="Y14" s="18"/>
      <c r="Z14" s="14">
        <v>164336</v>
      </c>
      <c r="AA14" s="18"/>
      <c r="AB14" s="14">
        <v>163764</v>
      </c>
      <c r="AC14" s="18"/>
      <c r="AD14" s="14">
        <v>162865</v>
      </c>
      <c r="AE14" s="45"/>
    </row>
    <row r="15" spans="1:31" s="7" customFormat="1" ht="14.25" x14ac:dyDescent="0.2">
      <c r="A15" s="79" t="str">
        <f>VLOOKUP("&lt;Zeilentitel_2&gt;",Uebersetzungen!$B$3:$E$198,Uebersetzungen!$B$2+1,FALSE)</f>
        <v>Evangelisch-reformiert</v>
      </c>
      <c r="B15" s="73">
        <v>46179.637407971728</v>
      </c>
      <c r="C15" s="71">
        <v>4.5375674939224622</v>
      </c>
      <c r="D15" s="58">
        <v>46451.277193643553</v>
      </c>
      <c r="E15" s="59">
        <v>4.5116948289592891</v>
      </c>
      <c r="F15" s="58">
        <v>49298.529031014732</v>
      </c>
      <c r="G15" s="59">
        <v>4.3151191899031023</v>
      </c>
      <c r="H15" s="15">
        <v>50007.229486275239</v>
      </c>
      <c r="I15" s="16">
        <v>4.175726373225217</v>
      </c>
      <c r="J15" s="15">
        <v>50247.033943576949</v>
      </c>
      <c r="K15" s="16">
        <v>4.1540507881424098</v>
      </c>
      <c r="L15" s="15">
        <v>53583.437590036767</v>
      </c>
      <c r="M15" s="16">
        <v>3.9912007800231173</v>
      </c>
      <c r="N15" s="15">
        <v>53063.380590518791</v>
      </c>
      <c r="O15" s="16">
        <v>3.9726101479726044</v>
      </c>
      <c r="P15" s="15">
        <v>52907.205905862109</v>
      </c>
      <c r="Q15" s="16">
        <v>3.9634837815989306</v>
      </c>
      <c r="R15" s="15">
        <v>55984.216143550002</v>
      </c>
      <c r="S15" s="16">
        <v>3.8305903078855801</v>
      </c>
      <c r="T15" s="15">
        <v>54894</v>
      </c>
      <c r="U15" s="16">
        <v>3.8765621015047178</v>
      </c>
      <c r="V15" s="15">
        <v>56368</v>
      </c>
      <c r="W15" s="16">
        <v>3.7379364178257166</v>
      </c>
      <c r="X15" s="15">
        <v>57066</v>
      </c>
      <c r="Y15" s="16">
        <v>3.718501384361967</v>
      </c>
      <c r="Z15" s="15">
        <v>57077</v>
      </c>
      <c r="AA15" s="16">
        <v>3.6599681132505211</v>
      </c>
      <c r="AB15" s="15">
        <v>58128</v>
      </c>
      <c r="AC15" s="16">
        <v>3.6230388109000824</v>
      </c>
      <c r="AD15" s="15">
        <v>57642</v>
      </c>
      <c r="AE15" s="40">
        <v>3.6345026196176398</v>
      </c>
    </row>
    <row r="16" spans="1:31" s="7" customFormat="1" ht="14.25" x14ac:dyDescent="0.2">
      <c r="A16" s="79" t="str">
        <f>VLOOKUP("&lt;Zeilentitel_3&gt;",Uebersetzungen!$B$3:$E$198,Uebersetzungen!$B$2+1,FALSE)</f>
        <v>Römisch-katholisch</v>
      </c>
      <c r="B16" s="73">
        <v>63177.487176694478</v>
      </c>
      <c r="C16" s="71">
        <v>3.7357733495761263</v>
      </c>
      <c r="D16" s="58">
        <v>65101.883424798325</v>
      </c>
      <c r="E16" s="59">
        <v>3.5879634808085048</v>
      </c>
      <c r="F16" s="58">
        <v>67261.599632644851</v>
      </c>
      <c r="G16" s="59">
        <v>3.4867971564579041</v>
      </c>
      <c r="H16" s="15">
        <v>67461.970452510301</v>
      </c>
      <c r="I16" s="16">
        <v>3.3994307329703752</v>
      </c>
      <c r="J16" s="15">
        <v>69852.468773506596</v>
      </c>
      <c r="K16" s="16">
        <v>3.3145776786454233</v>
      </c>
      <c r="L16" s="15">
        <v>68400.700523988606</v>
      </c>
      <c r="M16" s="16">
        <v>3.345672674262719</v>
      </c>
      <c r="N16" s="15">
        <v>69018.472668812261</v>
      </c>
      <c r="O16" s="16">
        <v>3.2989493946631039</v>
      </c>
      <c r="P16" s="15">
        <v>72082.776669530882</v>
      </c>
      <c r="Q16" s="16">
        <v>3.2193045349121165</v>
      </c>
      <c r="R16" s="15">
        <v>71626.7925275077</v>
      </c>
      <c r="S16" s="16">
        <v>3.20585577319466</v>
      </c>
      <c r="T16" s="15">
        <v>75695</v>
      </c>
      <c r="U16" s="16">
        <v>3.0398309003236674</v>
      </c>
      <c r="V16" s="15">
        <v>71283</v>
      </c>
      <c r="W16" s="16">
        <v>3.1578356690936129</v>
      </c>
      <c r="X16" s="15">
        <v>72037</v>
      </c>
      <c r="Y16" s="16">
        <v>3.1761455918486337</v>
      </c>
      <c r="Z16" s="15">
        <v>72047</v>
      </c>
      <c r="AA16" s="16">
        <v>3.1174094688189653</v>
      </c>
      <c r="AB16" s="15">
        <v>72064</v>
      </c>
      <c r="AC16" s="16">
        <v>3.0883107162164034</v>
      </c>
      <c r="AD16" s="15">
        <v>72143</v>
      </c>
      <c r="AE16" s="40">
        <v>3.0883107162164034</v>
      </c>
    </row>
    <row r="17" spans="1:31" s="7" customFormat="1" ht="25.5" customHeight="1" x14ac:dyDescent="0.2">
      <c r="A17" s="79" t="str">
        <f>VLOOKUP("&lt;Zeilentitel_4&gt;",Uebersetzungen!$B$3:$E$198,Uebersetzungen!$B$2+1,FALSE)</f>
        <v>Andere christliche Glaubensgemeinschaften</v>
      </c>
      <c r="B17" s="73">
        <v>6995.1161418212396</v>
      </c>
      <c r="C17" s="71">
        <v>14.143870562629274</v>
      </c>
      <c r="D17" s="58">
        <v>6276.0397887954068</v>
      </c>
      <c r="E17" s="59">
        <v>14.772799664337814</v>
      </c>
      <c r="F17" s="58">
        <v>5540.0616399212522</v>
      </c>
      <c r="G17" s="59">
        <v>15.798256938903696</v>
      </c>
      <c r="H17" s="15">
        <v>6306.0030892576742</v>
      </c>
      <c r="I17" s="16">
        <v>14.123807330769464</v>
      </c>
      <c r="J17" s="15">
        <v>6638.0563330612567</v>
      </c>
      <c r="K17" s="16">
        <v>13.975819090589383</v>
      </c>
      <c r="L17" s="15">
        <v>7003.1861961116701</v>
      </c>
      <c r="M17" s="16">
        <v>13.425784052808687</v>
      </c>
      <c r="N17" s="15">
        <v>6260.7425680166471</v>
      </c>
      <c r="O17" s="16">
        <v>14.173582648899709</v>
      </c>
      <c r="P17" s="15">
        <v>6475.4304594964124</v>
      </c>
      <c r="Q17" s="16">
        <v>14.32086644133935</v>
      </c>
      <c r="R17" s="15">
        <v>6141.38550404752</v>
      </c>
      <c r="S17" s="16">
        <v>14.194151799540601</v>
      </c>
      <c r="T17" s="15">
        <v>6709</v>
      </c>
      <c r="U17" s="16">
        <v>13.698017588314205</v>
      </c>
      <c r="V17" s="15">
        <v>6808</v>
      </c>
      <c r="W17" s="16">
        <v>13.41069330199765</v>
      </c>
      <c r="X17" s="15">
        <v>6916</v>
      </c>
      <c r="Y17" s="16">
        <v>13.519375361480623</v>
      </c>
      <c r="Z17" s="15">
        <v>5757</v>
      </c>
      <c r="AA17" s="16">
        <v>14.365120722598576</v>
      </c>
      <c r="AB17" s="15">
        <v>6378</v>
      </c>
      <c r="AC17" s="16">
        <v>13.813107557227971</v>
      </c>
      <c r="AD17" s="15">
        <v>6050</v>
      </c>
      <c r="AE17" s="40">
        <v>14.24793388429752</v>
      </c>
    </row>
    <row r="18" spans="1:31" s="7" customFormat="1" ht="25.5" customHeight="1" x14ac:dyDescent="0.2">
      <c r="A18" s="79" t="str">
        <f>VLOOKUP("&lt;Zeilentitel_5&gt;",Uebersetzungen!$B$3:$E$198,Uebersetzungen!$B$2+1,FALSE)</f>
        <v>Jüdische Glaubensgemeinschaften</v>
      </c>
      <c r="B18" s="70" t="s">
        <v>5</v>
      </c>
      <c r="C18" s="71" t="s">
        <v>5</v>
      </c>
      <c r="D18" s="60" t="s">
        <v>5</v>
      </c>
      <c r="E18" s="59" t="s">
        <v>5</v>
      </c>
      <c r="F18" s="60" t="s">
        <v>5</v>
      </c>
      <c r="G18" s="59" t="s">
        <v>5</v>
      </c>
      <c r="H18" s="19" t="s">
        <v>5</v>
      </c>
      <c r="I18" s="20" t="s">
        <v>5</v>
      </c>
      <c r="J18" s="19">
        <v>186.81999533180038</v>
      </c>
      <c r="K18" s="20">
        <v>86.740605522516375</v>
      </c>
      <c r="L18" s="19" t="s">
        <v>5</v>
      </c>
      <c r="M18" s="20" t="s">
        <v>5</v>
      </c>
      <c r="N18" s="19" t="s">
        <v>5</v>
      </c>
      <c r="O18" s="20" t="s">
        <v>5</v>
      </c>
      <c r="P18" s="19" t="s">
        <v>5</v>
      </c>
      <c r="Q18" s="20" t="s">
        <v>5</v>
      </c>
      <c r="R18" s="19" t="s">
        <v>5</v>
      </c>
      <c r="S18" s="20" t="s">
        <v>6</v>
      </c>
      <c r="T18" s="19" t="s">
        <v>5</v>
      </c>
      <c r="U18" s="20" t="s">
        <v>6</v>
      </c>
      <c r="V18" s="19" t="s">
        <v>5</v>
      </c>
      <c r="W18" s="20" t="s">
        <v>6</v>
      </c>
      <c r="X18" s="19" t="s">
        <v>5</v>
      </c>
      <c r="Y18" s="20" t="s">
        <v>6</v>
      </c>
      <c r="Z18" s="19" t="s">
        <v>5</v>
      </c>
      <c r="AA18" s="20" t="s">
        <v>6</v>
      </c>
      <c r="AB18" s="19" t="s">
        <v>5</v>
      </c>
      <c r="AC18" s="20" t="s">
        <v>6</v>
      </c>
      <c r="AD18" s="19" t="s">
        <v>5</v>
      </c>
      <c r="AE18" s="41" t="s">
        <v>6</v>
      </c>
    </row>
    <row r="19" spans="1:31" s="7" customFormat="1" ht="25.5" customHeight="1" x14ac:dyDescent="0.2">
      <c r="A19" s="79" t="str">
        <f>VLOOKUP("&lt;Zeilentitel_6&gt;",Uebersetzungen!$B$3:$E$198,Uebersetzungen!$B$2+1,FALSE)</f>
        <v>Islamische Glaubensgemeinschaften*</v>
      </c>
      <c r="B19" s="73">
        <v>3761.760986363307</v>
      </c>
      <c r="C19" s="71">
        <v>20.830454294155608</v>
      </c>
      <c r="D19" s="58">
        <v>4219.8234205898461</v>
      </c>
      <c r="E19" s="59">
        <v>18.760334076428251</v>
      </c>
      <c r="F19" s="58">
        <v>3849.2006142108321</v>
      </c>
      <c r="G19" s="59">
        <v>19.599701478859508</v>
      </c>
      <c r="H19" s="15">
        <v>4249.7417852081999</v>
      </c>
      <c r="I19" s="16">
        <v>18.211401779976075</v>
      </c>
      <c r="J19" s="15">
        <v>3365.9304761881217</v>
      </c>
      <c r="K19" s="16">
        <v>20.84806045828909</v>
      </c>
      <c r="L19" s="15">
        <v>2436.8399021182986</v>
      </c>
      <c r="M19" s="16">
        <v>23.929414762585868</v>
      </c>
      <c r="N19" s="15">
        <v>3748.9733627210439</v>
      </c>
      <c r="O19" s="16">
        <v>19.936776917415532</v>
      </c>
      <c r="P19" s="15">
        <v>3056.4022488875635</v>
      </c>
      <c r="Q19" s="16">
        <v>21.918780635040036</v>
      </c>
      <c r="R19" s="15">
        <v>3215.1265997658702</v>
      </c>
      <c r="S19" s="16">
        <v>20.940130730425899</v>
      </c>
      <c r="T19" s="15">
        <v>2972</v>
      </c>
      <c r="U19" s="16">
        <v>21.938088829071329</v>
      </c>
      <c r="V19" s="15">
        <v>3332</v>
      </c>
      <c r="W19" s="16">
        <v>20.348139255702279</v>
      </c>
      <c r="X19" s="15">
        <v>3030</v>
      </c>
      <c r="Y19" s="16">
        <v>21.716171617161717</v>
      </c>
      <c r="Z19" s="15">
        <v>3176</v>
      </c>
      <c r="AA19" s="16">
        <v>19.899244332493705</v>
      </c>
      <c r="AB19" s="15">
        <v>2562</v>
      </c>
      <c r="AC19" s="16">
        <v>22.950819672131146</v>
      </c>
      <c r="AD19" s="15">
        <v>2651</v>
      </c>
      <c r="AE19" s="40">
        <v>22.897019992455679</v>
      </c>
    </row>
    <row r="20" spans="1:31" s="7" customFormat="1" ht="14.25" x14ac:dyDescent="0.2">
      <c r="A20" s="79" t="str">
        <f>VLOOKUP("&lt;Zeilentitel_7&gt;",Uebersetzungen!$B$3:$E$198,Uebersetzungen!$B$2+1,FALSE)</f>
        <v>Andere Religionsgemeinschaften</v>
      </c>
      <c r="B20" s="74">
        <v>1324.6302194520354</v>
      </c>
      <c r="C20" s="75">
        <v>32.382097971964313</v>
      </c>
      <c r="D20" s="61">
        <v>1598.5394274393052</v>
      </c>
      <c r="E20" s="20">
        <v>29.958577182667504</v>
      </c>
      <c r="F20" s="61">
        <v>1174.4035319014799</v>
      </c>
      <c r="G20" s="20">
        <v>34.871377521023923</v>
      </c>
      <c r="H20" s="61">
        <v>1406.4356813851255</v>
      </c>
      <c r="I20" s="20">
        <v>30.705170866715051</v>
      </c>
      <c r="J20" s="61">
        <v>1438.1378377720646</v>
      </c>
      <c r="K20" s="20">
        <v>31.237013167313741</v>
      </c>
      <c r="L20" s="61">
        <v>1524.8320243369756</v>
      </c>
      <c r="M20" s="20">
        <v>29.063271340459096</v>
      </c>
      <c r="N20" s="61">
        <v>1550.2905695311399</v>
      </c>
      <c r="O20" s="20">
        <v>28.792150107799738</v>
      </c>
      <c r="P20" s="61">
        <v>1334.5904771212297</v>
      </c>
      <c r="Q20" s="20">
        <v>32.494538767315603</v>
      </c>
      <c r="R20" s="61">
        <v>1720.28336119093</v>
      </c>
      <c r="S20" s="20">
        <v>28.2</v>
      </c>
      <c r="T20" s="61">
        <v>1400</v>
      </c>
      <c r="U20" s="20">
        <v>32.214285714285715</v>
      </c>
      <c r="V20" s="61">
        <v>1253</v>
      </c>
      <c r="W20" s="20">
        <v>31.843575418994412</v>
      </c>
      <c r="X20" s="61">
        <v>1297</v>
      </c>
      <c r="Y20" s="20">
        <v>32.459521973785662</v>
      </c>
      <c r="Z20" s="61">
        <v>1765</v>
      </c>
      <c r="AA20" s="20">
        <v>26.288951841359776</v>
      </c>
      <c r="AB20" s="61">
        <v>1335</v>
      </c>
      <c r="AC20" s="20">
        <v>30.936329588014981</v>
      </c>
      <c r="AD20" s="61">
        <v>1213</v>
      </c>
      <c r="AE20" s="41">
        <v>34.130255564715583</v>
      </c>
    </row>
    <row r="21" spans="1:31" s="7" customFormat="1" ht="25.5" customHeight="1" x14ac:dyDescent="0.2">
      <c r="A21" s="79" t="str">
        <f>VLOOKUP("&lt;Zeilentitel_8&gt;",Uebersetzungen!$B$3:$E$198,Uebersetzungen!$B$2+1,FALSE)</f>
        <v>Ohne Religionszugehörigkeit</v>
      </c>
      <c r="B21" s="73">
        <v>53307.381898885498</v>
      </c>
      <c r="C21" s="71">
        <v>4.2767369048164054</v>
      </c>
      <c r="D21" s="58">
        <v>49609.497694288853</v>
      </c>
      <c r="E21" s="59">
        <v>4.3917965360513254</v>
      </c>
      <c r="F21" s="58">
        <v>44849.814860215469</v>
      </c>
      <c r="G21" s="59">
        <v>4.7399140220872447</v>
      </c>
      <c r="H21" s="15">
        <v>41789.938320748995</v>
      </c>
      <c r="I21" s="16">
        <v>4.8024693915990522</v>
      </c>
      <c r="J21" s="15">
        <v>38098.130145885021</v>
      </c>
      <c r="K21" s="16">
        <v>5.1537123971686274</v>
      </c>
      <c r="L21" s="15">
        <v>36193.015746025187</v>
      </c>
      <c r="M21" s="16">
        <v>5.2962805871378071</v>
      </c>
      <c r="N21" s="15">
        <v>33380.804378432906</v>
      </c>
      <c r="O21" s="16">
        <v>5.5564607056057369</v>
      </c>
      <c r="P21" s="15">
        <v>30952.922264802848</v>
      </c>
      <c r="Q21" s="16">
        <v>5.9156613717836004</v>
      </c>
      <c r="R21" s="15">
        <v>27659.074949431601</v>
      </c>
      <c r="S21" s="16">
        <v>6.2424920003628204</v>
      </c>
      <c r="T21" s="15">
        <v>24324</v>
      </c>
      <c r="U21" s="16">
        <v>6.7176451241572108</v>
      </c>
      <c r="V21" s="15">
        <v>26377</v>
      </c>
      <c r="W21" s="16">
        <v>6.3312734579368399</v>
      </c>
      <c r="X21" s="15">
        <v>24380</v>
      </c>
      <c r="Y21" s="16">
        <v>6.7227235438884332</v>
      </c>
      <c r="Z21" s="15">
        <v>23003</v>
      </c>
      <c r="AA21" s="16">
        <v>6.7904186410468208</v>
      </c>
      <c r="AB21" s="15">
        <v>21796</v>
      </c>
      <c r="AC21" s="16">
        <v>7.0242246283721794</v>
      </c>
      <c r="AD21" s="15">
        <v>20402</v>
      </c>
      <c r="AE21" s="40">
        <v>7.3767277717870794</v>
      </c>
    </row>
    <row r="22" spans="1:31" s="7" customFormat="1" ht="26.25" thickBot="1" x14ac:dyDescent="0.25">
      <c r="A22" s="80" t="str">
        <f>VLOOKUP("&lt;Zeilentitel_9&gt;",Uebersetzungen!$B$3:$E$198,Uebersetzungen!$B$2+1,FALSE)</f>
        <v>Religionszugehörigkeit unbekannt</v>
      </c>
      <c r="B22" s="76">
        <v>1162.7414010893654</v>
      </c>
      <c r="C22" s="77">
        <v>34.443746117636607</v>
      </c>
      <c r="D22" s="62">
        <v>1189.859837386344</v>
      </c>
      <c r="E22" s="43">
        <v>33.168111090095223</v>
      </c>
      <c r="F22" s="62">
        <v>945.72383215870548</v>
      </c>
      <c r="G22" s="43">
        <v>37.151582378383239</v>
      </c>
      <c r="H22" s="42">
        <v>854.50875107792251</v>
      </c>
      <c r="I22" s="43">
        <v>38.726333046774883</v>
      </c>
      <c r="J22" s="42">
        <v>1394.4224946787335</v>
      </c>
      <c r="K22" s="43">
        <v>31.433836233339164</v>
      </c>
      <c r="L22" s="42">
        <v>802.26985251212284</v>
      </c>
      <c r="M22" s="43">
        <v>39.716195202994363</v>
      </c>
      <c r="N22" s="42">
        <v>2213.713030214838</v>
      </c>
      <c r="O22" s="43">
        <v>23.55395802346721</v>
      </c>
      <c r="P22" s="42">
        <v>2151.6719743002882</v>
      </c>
      <c r="Q22" s="43">
        <v>24.858692819433671</v>
      </c>
      <c r="R22" s="42">
        <v>1994.1409629922027</v>
      </c>
      <c r="S22" s="43">
        <v>25.06992053055512</v>
      </c>
      <c r="T22" s="42">
        <v>1825.1176081152657</v>
      </c>
      <c r="U22" s="43">
        <v>26.531951496136582</v>
      </c>
      <c r="V22" s="42">
        <v>1606.4249097183674</v>
      </c>
      <c r="W22" s="43">
        <v>27.972242605685029</v>
      </c>
      <c r="X22" s="42">
        <v>1116.7887115877852</v>
      </c>
      <c r="Y22" s="43">
        <v>33.682674485657088</v>
      </c>
      <c r="Z22" s="42">
        <v>1512.6487799080423</v>
      </c>
      <c r="AA22" s="43">
        <v>28.097388659690019</v>
      </c>
      <c r="AB22" s="42">
        <v>1398.7125687685696</v>
      </c>
      <c r="AC22" s="43">
        <v>29.592650033325199</v>
      </c>
      <c r="AD22" s="42">
        <v>2608.0209383405459</v>
      </c>
      <c r="AE22" s="44">
        <v>21.542840934291853</v>
      </c>
    </row>
    <row r="23" spans="1:31" s="7" customFormat="1" ht="14.2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31" s="7" customFormat="1" ht="14.2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31" s="7" customFormat="1" ht="18" x14ac:dyDescent="0.25">
      <c r="A25" s="4" t="str">
        <f>VLOOKUP("&lt;Zeilentitel_10&gt;",Uebersetzungen!$B$3:$E$198,Uebersetzungen!$B$2+1,FALSE)</f>
        <v>Religionszugehörigkeit in der Schweiz, ab 2010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31" s="7" customFormat="1" x14ac:dyDescent="0.2">
      <c r="A26" s="23" t="str">
        <f>VLOOKUP("&lt;UTitel&gt;",Uebersetzungen!$B$3:$E$172,Uebersetzungen!$B$2+1,FALSE)</f>
        <v>Ständige Wohnbevölkerung ab 15 Jahren</v>
      </c>
      <c r="B26" s="5"/>
      <c r="C26" s="5"/>
      <c r="D26" s="5"/>
      <c r="E26" s="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56"/>
    </row>
    <row r="27" spans="1:31" s="7" customFormat="1" thickBot="1" x14ac:dyDescent="0.25">
      <c r="A27" s="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31" s="7" customFormat="1" ht="14.25" x14ac:dyDescent="0.2">
      <c r="A28" s="11"/>
      <c r="B28" s="88">
        <v>2024</v>
      </c>
      <c r="C28" s="89"/>
      <c r="D28" s="85">
        <v>2023</v>
      </c>
      <c r="E28" s="87"/>
      <c r="F28" s="92">
        <v>2022</v>
      </c>
      <c r="G28" s="86"/>
      <c r="H28" s="85">
        <v>2021</v>
      </c>
      <c r="I28" s="86"/>
      <c r="J28" s="85">
        <v>2020</v>
      </c>
      <c r="K28" s="86"/>
      <c r="L28" s="85">
        <v>2019</v>
      </c>
      <c r="M28" s="86"/>
      <c r="N28" s="85">
        <v>2018</v>
      </c>
      <c r="O28" s="86"/>
      <c r="P28" s="85">
        <v>2017</v>
      </c>
      <c r="Q28" s="86"/>
      <c r="R28" s="85">
        <v>2016</v>
      </c>
      <c r="S28" s="86"/>
      <c r="T28" s="85">
        <v>2015</v>
      </c>
      <c r="U28" s="86"/>
      <c r="V28" s="85">
        <v>2014</v>
      </c>
      <c r="W28" s="86"/>
      <c r="X28" s="85">
        <v>2013</v>
      </c>
      <c r="Y28" s="86"/>
      <c r="Z28" s="85">
        <v>2012</v>
      </c>
      <c r="AA28" s="86"/>
      <c r="AB28" s="85">
        <v>2011</v>
      </c>
      <c r="AC28" s="86"/>
      <c r="AD28" s="85">
        <v>2010</v>
      </c>
      <c r="AE28" s="91"/>
    </row>
    <row r="29" spans="1:31" s="7" customFormat="1" ht="39" thickBot="1" x14ac:dyDescent="0.25">
      <c r="A29" s="27"/>
      <c r="B29" s="67" t="str">
        <f>VLOOKUP("&lt;SpaltenTitel_1&gt;",Uebersetzungen!$B$3:$E$198,Uebersetzungen!$B$2+1,FALSE)</f>
        <v>Anzahl Personen</v>
      </c>
      <c r="C29" s="51" t="str">
        <f>VLOOKUP("&lt;SpaltenTitel_2&gt;",Uebersetzungen!$B$3:$E$198,Uebersetzungen!$B$2+1,FALSE)</f>
        <v>Vertrauens- intervall:          ± (in %)</v>
      </c>
      <c r="D29" s="68" t="str">
        <f>VLOOKUP("&lt;SpaltenTitel_1&gt;",Uebersetzungen!$B$3:$E$198,Uebersetzungen!$B$2+1,FALSE)</f>
        <v>Anzahl Personen</v>
      </c>
      <c r="E29" s="57" t="str">
        <f>VLOOKUP("&lt;SpaltenTitel_2&gt;",Uebersetzungen!$B$3:$E$198,Uebersetzungen!$B$2+1,FALSE)</f>
        <v>Vertrauens- intervall:          ± (in %)</v>
      </c>
      <c r="F29" s="68" t="str">
        <f>VLOOKUP("&lt;SpaltenTitel_1&gt;",Uebersetzungen!$B$3:$E$198,Uebersetzungen!$B$2+1,FALSE)</f>
        <v>Anzahl Personen</v>
      </c>
      <c r="G29" s="57" t="str">
        <f>VLOOKUP("&lt;SpaltenTitel_2&gt;",Uebersetzungen!$B$3:$E$198,Uebersetzungen!$B$2+1,FALSE)</f>
        <v>Vertrauens- intervall:          ± (in %)</v>
      </c>
      <c r="H29" s="52" t="str">
        <f>VLOOKUP("&lt;SpaltenTitel_1&gt;",Uebersetzungen!$B$3:$E$198,Uebersetzungen!$B$2+1,FALSE)</f>
        <v>Anzahl Personen</v>
      </c>
      <c r="I29" s="53" t="str">
        <f>VLOOKUP("&lt;SpaltenTitel_2&gt;",Uebersetzungen!$B$3:$E$198,Uebersetzungen!$B$2+1,FALSE)</f>
        <v>Vertrauens- intervall:          ± (in %)</v>
      </c>
      <c r="J29" s="52" t="str">
        <f>VLOOKUP("&lt;SpaltenTitel_1&gt;",Uebersetzungen!$B$3:$E$198,Uebersetzungen!$B$2+1,FALSE)</f>
        <v>Anzahl Personen</v>
      </c>
      <c r="K29" s="53" t="str">
        <f>VLOOKUP("&lt;SpaltenTitel_2&gt;",Uebersetzungen!$B$3:$E$198,Uebersetzungen!$B$2+1,FALSE)</f>
        <v>Vertrauens- intervall:          ± (in %)</v>
      </c>
      <c r="L29" s="52" t="str">
        <f>VLOOKUP("&lt;SpaltenTitel_1&gt;",Uebersetzungen!$B$3:$E$198,Uebersetzungen!$B$2+1,FALSE)</f>
        <v>Anzahl Personen</v>
      </c>
      <c r="M29" s="53" t="str">
        <f>VLOOKUP("&lt;SpaltenTitel_2&gt;",Uebersetzungen!$B$3:$E$198,Uebersetzungen!$B$2+1,FALSE)</f>
        <v>Vertrauens- intervall:          ± (in %)</v>
      </c>
      <c r="N29" s="52" t="str">
        <f>VLOOKUP("&lt;SpaltenTitel_1&gt;",Uebersetzungen!$B$3:$E$198,Uebersetzungen!$B$2+1,FALSE)</f>
        <v>Anzahl Personen</v>
      </c>
      <c r="O29" s="53" t="str">
        <f>VLOOKUP("&lt;SpaltenTitel_2&gt;",Uebersetzungen!$B$3:$E$198,Uebersetzungen!$B$2+1,FALSE)</f>
        <v>Vertrauens- intervall:          ± (in %)</v>
      </c>
      <c r="P29" s="52" t="str">
        <f>VLOOKUP("&lt;SpaltenTitel_1&gt;",Uebersetzungen!$B$3:$E$198,Uebersetzungen!$B$2+1,FALSE)</f>
        <v>Anzahl Personen</v>
      </c>
      <c r="Q29" s="53" t="str">
        <f>VLOOKUP("&lt;SpaltenTitel_2&gt;",Uebersetzungen!$B$3:$E$198,Uebersetzungen!$B$2+1,FALSE)</f>
        <v>Vertrauens- intervall:          ± (in %)</v>
      </c>
      <c r="R29" s="52" t="str">
        <f>VLOOKUP("&lt;SpaltenTitel_1&gt;",Uebersetzungen!$B$3:$E$198,Uebersetzungen!$B$2+1,FALSE)</f>
        <v>Anzahl Personen</v>
      </c>
      <c r="S29" s="53" t="str">
        <f>VLOOKUP("&lt;SpaltenTitel_2&gt;",Uebersetzungen!$B$3:$E$198,Uebersetzungen!$B$2+1,FALSE)</f>
        <v>Vertrauens- intervall:          ± (in %)</v>
      </c>
      <c r="T29" s="52" t="str">
        <f>VLOOKUP("&lt;SpaltenTitel_1&gt;",Uebersetzungen!$B$3:$E$198,Uebersetzungen!$B$2+1,FALSE)</f>
        <v>Anzahl Personen</v>
      </c>
      <c r="U29" s="53" t="str">
        <f>VLOOKUP("&lt;SpaltenTitel_2&gt;",Uebersetzungen!$B$3:$E$198,Uebersetzungen!$B$2+1,FALSE)</f>
        <v>Vertrauens- intervall:          ± (in %)</v>
      </c>
      <c r="V29" s="52" t="str">
        <f>VLOOKUP("&lt;SpaltenTitel_1&gt;",Uebersetzungen!$B$3:$E$198,Uebersetzungen!$B$2+1,FALSE)</f>
        <v>Anzahl Personen</v>
      </c>
      <c r="W29" s="53" t="str">
        <f>VLOOKUP("&lt;SpaltenTitel_2&gt;",Uebersetzungen!$B$3:$E$198,Uebersetzungen!$B$2+1,FALSE)</f>
        <v>Vertrauens- intervall:          ± (in %)</v>
      </c>
      <c r="X29" s="52" t="str">
        <f>VLOOKUP("&lt;SpaltenTitel_1&gt;",Uebersetzungen!$B$3:$E$198,Uebersetzungen!$B$2+1,FALSE)</f>
        <v>Anzahl Personen</v>
      </c>
      <c r="Y29" s="53" t="str">
        <f>VLOOKUP("&lt;SpaltenTitel_2&gt;",Uebersetzungen!$B$3:$E$198,Uebersetzungen!$B$2+1,FALSE)</f>
        <v>Vertrauens- intervall:          ± (in %)</v>
      </c>
      <c r="Z29" s="52" t="str">
        <f>VLOOKUP("&lt;SpaltenTitel_1&gt;",Uebersetzungen!$B$3:$E$198,Uebersetzungen!$B$2+1,FALSE)</f>
        <v>Anzahl Personen</v>
      </c>
      <c r="AA29" s="53" t="str">
        <f>VLOOKUP("&lt;SpaltenTitel_2&gt;",Uebersetzungen!$B$3:$E$198,Uebersetzungen!$B$2+1,FALSE)</f>
        <v>Vertrauens- intervall:          ± (in %)</v>
      </c>
      <c r="AB29" s="52" t="str">
        <f>VLOOKUP("&lt;SpaltenTitel_1&gt;",Uebersetzungen!$B$3:$E$198,Uebersetzungen!$B$2+1,FALSE)</f>
        <v>Anzahl Personen</v>
      </c>
      <c r="AC29" s="53" t="str">
        <f>VLOOKUP("&lt;SpaltenTitel_2&gt;",Uebersetzungen!$B$3:$E$198,Uebersetzungen!$B$2+1,FALSE)</f>
        <v>Vertrauens- intervall:          ± (in %)</v>
      </c>
      <c r="AD29" s="52" t="str">
        <f>VLOOKUP("&lt;SpaltenTitel_1&gt;",Uebersetzungen!$B$3:$E$198,Uebersetzungen!$B$2+1,FALSE)</f>
        <v>Anzahl Personen</v>
      </c>
      <c r="AE29" s="54" t="str">
        <f>VLOOKUP("&lt;SpaltenTitel_2&gt;",Uebersetzungen!$B$3:$E$198,Uebersetzungen!$B$2+1,FALSE)</f>
        <v>Vertrauens- intervall:          ± (in %)</v>
      </c>
    </row>
    <row r="30" spans="1:31" s="7" customFormat="1" ht="14.25" x14ac:dyDescent="0.2">
      <c r="A30" s="78" t="str">
        <f>VLOOKUP("&lt;Zeilentitel_1&gt;",Uebersetzungen!$B$3:$E$198,Uebersetzungen!$B$2+1,FALSE)</f>
        <v>Total</v>
      </c>
      <c r="B30" s="81">
        <v>7507509.0000000205</v>
      </c>
      <c r="C30" s="17"/>
      <c r="D30" s="63">
        <v>7424121.9999999916</v>
      </c>
      <c r="E30" s="18"/>
      <c r="F30" s="63">
        <v>7307819.0000000447</v>
      </c>
      <c r="G30" s="18"/>
      <c r="H30" s="14">
        <v>7243555.0000000056</v>
      </c>
      <c r="I30" s="18"/>
      <c r="J30" s="14">
        <v>7187715.0000000121</v>
      </c>
      <c r="K30" s="18"/>
      <c r="L30" s="14">
        <v>7132533.0000000503</v>
      </c>
      <c r="M30" s="18"/>
      <c r="N30" s="14">
        <v>7084068.0000000251</v>
      </c>
      <c r="O30" s="18"/>
      <c r="P30" s="14">
        <v>7036199.000000082</v>
      </c>
      <c r="Q30" s="18"/>
      <c r="R30" s="14">
        <v>6981380.9999999302</v>
      </c>
      <c r="S30" s="18"/>
      <c r="T30" s="14">
        <v>6907818</v>
      </c>
      <c r="U30" s="18"/>
      <c r="V30" s="14">
        <v>6829610</v>
      </c>
      <c r="W30" s="18"/>
      <c r="X30" s="14">
        <v>6744794</v>
      </c>
      <c r="Y30" s="18"/>
      <c r="Z30" s="14">
        <v>6662333</v>
      </c>
      <c r="AA30" s="18"/>
      <c r="AB30" s="14">
        <v>6587556</v>
      </c>
      <c r="AC30" s="18"/>
      <c r="AD30" s="14">
        <v>6519253</v>
      </c>
      <c r="AE30" s="45"/>
    </row>
    <row r="31" spans="1:31" s="7" customFormat="1" ht="14.25" x14ac:dyDescent="0.2">
      <c r="A31" s="79" t="str">
        <f>VLOOKUP("&lt;Zeilentitel_2&gt;",Uebersetzungen!$B$3:$E$198,Uebersetzungen!$B$2+1,FALSE)</f>
        <v>Evangelisch-reformiert</v>
      </c>
      <c r="B31" s="82">
        <v>1406961.9568895632</v>
      </c>
      <c r="C31" s="71">
        <v>0.77596142678651292</v>
      </c>
      <c r="D31" s="64">
        <v>1444154.5796302625</v>
      </c>
      <c r="E31" s="59">
        <v>0.7544528879303577</v>
      </c>
      <c r="F31" s="64">
        <v>1500121.9977203654</v>
      </c>
      <c r="G31" s="59">
        <v>0.71678430158877793</v>
      </c>
      <c r="H31" s="13">
        <v>1531097.139242657</v>
      </c>
      <c r="I31" s="21">
        <v>0.70582856440214403</v>
      </c>
      <c r="J31" s="13">
        <v>1567258.0620013524</v>
      </c>
      <c r="K31" s="21">
        <v>0.67611985660793616</v>
      </c>
      <c r="L31" s="13">
        <v>1607956.7768642991</v>
      </c>
      <c r="M31" s="21">
        <v>0.69160228713650407</v>
      </c>
      <c r="N31" s="13">
        <v>1635720.358318965</v>
      </c>
      <c r="O31" s="21">
        <v>0.68394688964821815</v>
      </c>
      <c r="P31" s="13">
        <v>1675629.8193928436</v>
      </c>
      <c r="Q31" s="21">
        <v>0.66126061633660904</v>
      </c>
      <c r="R31" s="13">
        <v>1713116.72818507</v>
      </c>
      <c r="S31" s="21">
        <v>0.64308648119363099</v>
      </c>
      <c r="T31" s="13">
        <v>1722222</v>
      </c>
      <c r="U31" s="21">
        <v>0.6413226633964727</v>
      </c>
      <c r="V31" s="13">
        <v>1742823</v>
      </c>
      <c r="W31" s="21">
        <v>0.6143481007537771</v>
      </c>
      <c r="X31" s="13">
        <v>1762892</v>
      </c>
      <c r="Y31" s="21">
        <v>0.6</v>
      </c>
      <c r="Z31" s="13">
        <v>1792064</v>
      </c>
      <c r="AA31" s="21">
        <v>0.59322658119352878</v>
      </c>
      <c r="AB31" s="13">
        <v>1830143</v>
      </c>
      <c r="AC31" s="21">
        <v>0.55924366138537696</v>
      </c>
      <c r="AD31" s="13">
        <v>1827647</v>
      </c>
      <c r="AE31" s="46">
        <v>0.55924366138537696</v>
      </c>
    </row>
    <row r="32" spans="1:31" s="7" customFormat="1" ht="14.25" x14ac:dyDescent="0.2">
      <c r="A32" s="79" t="str">
        <f>VLOOKUP("&lt;Zeilentitel_3&gt;",Uebersetzungen!$B$3:$E$198,Uebersetzungen!$B$2+1,FALSE)</f>
        <v>Römisch-katholisch</v>
      </c>
      <c r="B32" s="82">
        <v>2251949.7371254871</v>
      </c>
      <c r="C32" s="71">
        <v>0.5579384011789289</v>
      </c>
      <c r="D32" s="64">
        <v>2278198.7345343218</v>
      </c>
      <c r="E32" s="59">
        <v>0.54431806056259513</v>
      </c>
      <c r="F32" s="64">
        <v>2342184.7319017099</v>
      </c>
      <c r="G32" s="59">
        <v>0.51963648634028403</v>
      </c>
      <c r="H32" s="13">
        <v>2382269.9941009115</v>
      </c>
      <c r="I32" s="21">
        <v>0.51168484264767822</v>
      </c>
      <c r="J32" s="13">
        <v>2425958.9179134527</v>
      </c>
      <c r="K32" s="21">
        <v>0.48555594809473435</v>
      </c>
      <c r="L32" s="13">
        <v>2454451.4387381189</v>
      </c>
      <c r="M32" s="21">
        <v>0.50466206172775585</v>
      </c>
      <c r="N32" s="13">
        <v>2489596.2122085597</v>
      </c>
      <c r="O32" s="21">
        <v>0.49974852053949548</v>
      </c>
      <c r="P32" s="13">
        <v>2524414.4310388044</v>
      </c>
      <c r="Q32" s="21">
        <v>0.48656415538668224</v>
      </c>
      <c r="R32" s="13">
        <v>2550646.5747465999</v>
      </c>
      <c r="S32" s="21">
        <v>0.47589727506256901</v>
      </c>
      <c r="T32" s="13">
        <v>2573443</v>
      </c>
      <c r="U32" s="21">
        <v>0.47247986452390822</v>
      </c>
      <c r="V32" s="13">
        <v>2585788</v>
      </c>
      <c r="W32" s="21">
        <v>0.45270532619070086</v>
      </c>
      <c r="X32" s="13">
        <v>2562396</v>
      </c>
      <c r="Y32" s="21">
        <v>0.5</v>
      </c>
      <c r="Z32" s="13">
        <v>2544602</v>
      </c>
      <c r="AA32" s="21">
        <v>0.44694612359811081</v>
      </c>
      <c r="AB32" s="13">
        <v>2532217</v>
      </c>
      <c r="AC32" s="21">
        <v>0.43674063159720411</v>
      </c>
      <c r="AD32" s="13">
        <v>2513849</v>
      </c>
      <c r="AE32" s="46">
        <v>0.43674063159720411</v>
      </c>
    </row>
    <row r="33" spans="1:31" s="7" customFormat="1" ht="25.5" customHeight="1" x14ac:dyDescent="0.2">
      <c r="A33" s="79" t="str">
        <f>VLOOKUP("&lt;Zeilentitel_4&gt;",Uebersetzungen!$B$3:$E$198,Uebersetzungen!$B$2+1,FALSE)</f>
        <v>Andere christliche Glaubensgemeinschaften</v>
      </c>
      <c r="B33" s="73">
        <v>450387.39620055072</v>
      </c>
      <c r="C33" s="71">
        <v>1.5764052669390951</v>
      </c>
      <c r="D33" s="58">
        <v>430830.17541824462</v>
      </c>
      <c r="E33" s="59">
        <v>1.5962871734572215</v>
      </c>
      <c r="F33" s="58">
        <v>408466.39915806067</v>
      </c>
      <c r="G33" s="59">
        <v>1.6036562895288344</v>
      </c>
      <c r="H33" s="13">
        <v>405721.04463225952</v>
      </c>
      <c r="I33" s="21">
        <v>1.6106413791917076</v>
      </c>
      <c r="J33" s="13">
        <v>403546.01471741148</v>
      </c>
      <c r="K33" s="21">
        <v>1.5616942997424994</v>
      </c>
      <c r="L33" s="13">
        <v>404967.00655471062</v>
      </c>
      <c r="M33" s="21">
        <v>1.6309138629466828</v>
      </c>
      <c r="N33" s="13">
        <v>397664.71224376652</v>
      </c>
      <c r="O33" s="21">
        <v>1.6591910854391065</v>
      </c>
      <c r="P33" s="13">
        <v>412400.13448684866</v>
      </c>
      <c r="Q33" s="21">
        <v>1.5967866796629839</v>
      </c>
      <c r="R33" s="13">
        <v>410164.71618767601</v>
      </c>
      <c r="S33" s="21">
        <v>1.58081384610458</v>
      </c>
      <c r="T33" s="13">
        <v>403429</v>
      </c>
      <c r="U33" s="21">
        <v>1.5948283341058773</v>
      </c>
      <c r="V33" s="13">
        <v>392070</v>
      </c>
      <c r="W33" s="21">
        <v>1.5680873313438926</v>
      </c>
      <c r="X33" s="13">
        <v>389608</v>
      </c>
      <c r="Y33" s="21">
        <v>1.6</v>
      </c>
      <c r="Z33" s="13">
        <v>378512</v>
      </c>
      <c r="AA33" s="21">
        <v>1.5674536078116414</v>
      </c>
      <c r="AB33" s="13">
        <v>368698</v>
      </c>
      <c r="AC33" s="21">
        <v>1.5697748020198896</v>
      </c>
      <c r="AD33" s="13">
        <v>355465</v>
      </c>
      <c r="AE33" s="46">
        <v>1.5697748020198896</v>
      </c>
    </row>
    <row r="34" spans="1:31" s="7" customFormat="1" ht="25.5" customHeight="1" x14ac:dyDescent="0.2">
      <c r="A34" s="79" t="str">
        <f>VLOOKUP("&lt;Zeilentitel_5&gt;",Uebersetzungen!$B$3:$E$198,Uebersetzungen!$B$2+1,FALSE)</f>
        <v>Jüdische Glaubensgemeinschaften</v>
      </c>
      <c r="B34" s="73">
        <v>16066.120701142427</v>
      </c>
      <c r="C34" s="71">
        <v>8.3797519866538419</v>
      </c>
      <c r="D34" s="58">
        <v>17979.342520602415</v>
      </c>
      <c r="E34" s="59">
        <v>7.9410195708171312</v>
      </c>
      <c r="F34" s="58">
        <v>17884.041656689089</v>
      </c>
      <c r="G34" s="59">
        <v>7.6750084910230889</v>
      </c>
      <c r="H34" s="13">
        <v>17468.142846410021</v>
      </c>
      <c r="I34" s="22">
        <v>7.8948566582557813</v>
      </c>
      <c r="J34" s="13">
        <v>16447.973763674891</v>
      </c>
      <c r="K34" s="22">
        <v>7.686279741363478</v>
      </c>
      <c r="L34" s="13">
        <v>17307.409765420383</v>
      </c>
      <c r="M34" s="22">
        <v>7.8254961179860132</v>
      </c>
      <c r="N34" s="13">
        <v>16289.307081775347</v>
      </c>
      <c r="O34" s="22">
        <v>8.0257528249941856</v>
      </c>
      <c r="P34" s="13">
        <v>18091.809432976559</v>
      </c>
      <c r="Q34" s="22">
        <v>7.5934233223500254</v>
      </c>
      <c r="R34" s="13">
        <v>17731.656500756701</v>
      </c>
      <c r="S34" s="22">
        <v>7.1521905098769398</v>
      </c>
      <c r="T34" s="13">
        <v>17250</v>
      </c>
      <c r="U34" s="22">
        <v>7.6637681159420294</v>
      </c>
      <c r="V34" s="13">
        <v>15893</v>
      </c>
      <c r="W34" s="22">
        <v>7.7707166677153463</v>
      </c>
      <c r="X34" s="13">
        <v>16830</v>
      </c>
      <c r="Y34" s="22">
        <v>7.5</v>
      </c>
      <c r="Z34" s="13">
        <v>16889</v>
      </c>
      <c r="AA34" s="22">
        <v>7.5137663568002848</v>
      </c>
      <c r="AB34" s="13">
        <v>16763</v>
      </c>
      <c r="AC34" s="22">
        <v>7.5344508739485772</v>
      </c>
      <c r="AD34" s="13">
        <v>15934</v>
      </c>
      <c r="AE34" s="47">
        <v>6.6461654324086865</v>
      </c>
    </row>
    <row r="35" spans="1:31" s="7" customFormat="1" ht="25.5" customHeight="1" x14ac:dyDescent="0.2">
      <c r="A35" s="79" t="str">
        <f>VLOOKUP("&lt;Zeilentitel_6&gt;",Uebersetzungen!$B$3:$E$198,Uebersetzungen!$B$2+1,FALSE)</f>
        <v>Islamische Glaubensgemeinschaften*</v>
      </c>
      <c r="B35" s="73">
        <v>452387.94646160846</v>
      </c>
      <c r="C35" s="71">
        <v>1.6569978547691118</v>
      </c>
      <c r="D35" s="58">
        <v>444810.61961749126</v>
      </c>
      <c r="E35" s="59">
        <v>1.6627564747350014</v>
      </c>
      <c r="F35" s="58">
        <v>429316.47279662162</v>
      </c>
      <c r="G35" s="59">
        <v>1.6553448601003009</v>
      </c>
      <c r="H35" s="13">
        <v>409520.81088942039</v>
      </c>
      <c r="I35" s="22">
        <v>1.6996516959359125</v>
      </c>
      <c r="J35" s="13">
        <v>389624.64150352532</v>
      </c>
      <c r="K35" s="22">
        <v>1.6739205284901324</v>
      </c>
      <c r="L35" s="13">
        <v>391702.93793128</v>
      </c>
      <c r="M35" s="22">
        <v>1.7444872248987506</v>
      </c>
      <c r="N35" s="13">
        <v>376625.19092081831</v>
      </c>
      <c r="O35" s="22">
        <v>1.8148329832928753</v>
      </c>
      <c r="P35" s="13">
        <v>379747.61239947507</v>
      </c>
      <c r="Q35" s="22">
        <v>1.7692015210778236</v>
      </c>
      <c r="R35" s="13">
        <v>362973.41586231301</v>
      </c>
      <c r="S35" s="22">
        <v>1.7974034653696001</v>
      </c>
      <c r="T35" s="13">
        <v>351961</v>
      </c>
      <c r="U35" s="22">
        <v>1.8183832867846152</v>
      </c>
      <c r="V35" s="13">
        <v>346208</v>
      </c>
      <c r="W35" s="22">
        <v>1.7691676679914965</v>
      </c>
      <c r="X35" s="13">
        <v>341572</v>
      </c>
      <c r="Y35" s="22">
        <v>1.8</v>
      </c>
      <c r="Z35" s="13">
        <v>328011</v>
      </c>
      <c r="AA35" s="22">
        <v>1.7871351875394423</v>
      </c>
      <c r="AB35" s="13">
        <v>320958</v>
      </c>
      <c r="AC35" s="22">
        <v>1.8350360719139414</v>
      </c>
      <c r="AD35" s="13">
        <v>295798</v>
      </c>
      <c r="AE35" s="47">
        <v>1.8350360719139414</v>
      </c>
    </row>
    <row r="36" spans="1:31" s="7" customFormat="1" ht="14.25" x14ac:dyDescent="0.2">
      <c r="A36" s="79" t="str">
        <f>VLOOKUP("&lt;Zeilentitel_7&gt;",Uebersetzungen!$B$3:$E$198,Uebersetzungen!$B$2+1,FALSE)</f>
        <v>Andere Religionsgemeinschaften</v>
      </c>
      <c r="B36" s="73">
        <v>97878.971212230666</v>
      </c>
      <c r="C36" s="71">
        <v>3.4920558491191356</v>
      </c>
      <c r="D36" s="58">
        <v>98521.065318060049</v>
      </c>
      <c r="E36" s="59">
        <v>3.4473006937387352</v>
      </c>
      <c r="F36" s="58">
        <v>95442.136772885206</v>
      </c>
      <c r="G36" s="59">
        <v>3.4611065733987707</v>
      </c>
      <c r="H36" s="13">
        <v>91637.777010977064</v>
      </c>
      <c r="I36" s="22">
        <v>3.5301558443496366</v>
      </c>
      <c r="J36" s="13">
        <v>89802.708183890893</v>
      </c>
      <c r="K36" s="22">
        <v>3.430132800212065</v>
      </c>
      <c r="L36" s="13">
        <v>93830.724740667021</v>
      </c>
      <c r="M36" s="22">
        <v>3.4959197399899788</v>
      </c>
      <c r="N36" s="13">
        <v>92134.564795434839</v>
      </c>
      <c r="O36" s="22">
        <v>3.5653052105074816</v>
      </c>
      <c r="P36" s="13">
        <v>96723.32551352022</v>
      </c>
      <c r="Q36" s="22">
        <v>3.4048055649025142</v>
      </c>
      <c r="R36" s="13">
        <v>96354.392855077604</v>
      </c>
      <c r="S36" s="22">
        <v>3.3621282487292299</v>
      </c>
      <c r="T36" s="13">
        <v>93396</v>
      </c>
      <c r="U36" s="22">
        <v>3.4562508030322499</v>
      </c>
      <c r="V36" s="13">
        <v>90469</v>
      </c>
      <c r="W36" s="22">
        <v>3.4077971459837069</v>
      </c>
      <c r="X36" s="13">
        <v>89259</v>
      </c>
      <c r="Y36" s="22">
        <v>3.4</v>
      </c>
      <c r="Z36" s="13">
        <v>88719</v>
      </c>
      <c r="AA36" s="22">
        <v>3.4028787520147881</v>
      </c>
      <c r="AB36" s="13">
        <v>80758</v>
      </c>
      <c r="AC36" s="22">
        <v>3.6284667855732708</v>
      </c>
      <c r="AD36" s="13">
        <v>73447</v>
      </c>
      <c r="AE36" s="47">
        <v>3.6284667855732708</v>
      </c>
    </row>
    <row r="37" spans="1:31" s="7" customFormat="1" ht="14.25" x14ac:dyDescent="0.2">
      <c r="A37" s="79" t="str">
        <f>VLOOKUP("&lt;Zeilentitel_8&gt;",Uebersetzungen!$B$3:$E$198,Uebersetzungen!$B$2+1,FALSE)</f>
        <v>Ohne Religionszugehörigkeit</v>
      </c>
      <c r="B37" s="82">
        <v>2764079.6266669701</v>
      </c>
      <c r="C37" s="71">
        <v>0.50678580300435128</v>
      </c>
      <c r="D37" s="64">
        <v>2646061.9654910951</v>
      </c>
      <c r="E37" s="59">
        <v>0.51678489920049353</v>
      </c>
      <c r="F37" s="64">
        <v>2449255.4670478967</v>
      </c>
      <c r="G37" s="59">
        <v>0.53461739218875048</v>
      </c>
      <c r="H37" s="13">
        <v>2338791.4148866693</v>
      </c>
      <c r="I37" s="22">
        <v>0.55059333492955531</v>
      </c>
      <c r="J37" s="13">
        <v>2219915.0839970326</v>
      </c>
      <c r="K37" s="22">
        <v>0.54960118960499904</v>
      </c>
      <c r="L37" s="13">
        <v>2101913.6508962931</v>
      </c>
      <c r="M37" s="22">
        <v>0.59771990222361715</v>
      </c>
      <c r="N37" s="13">
        <v>1977101.6510282974</v>
      </c>
      <c r="O37" s="22">
        <v>0.62565241282320994</v>
      </c>
      <c r="P37" s="13">
        <v>1830554.1696390628</v>
      </c>
      <c r="Q37" s="22">
        <v>0.64971508869795502</v>
      </c>
      <c r="R37" s="13">
        <v>1740916.5161851901</v>
      </c>
      <c r="S37" s="22">
        <v>0.66213465723215303</v>
      </c>
      <c r="T37" s="13">
        <v>1653568</v>
      </c>
      <c r="U37" s="22">
        <v>0.68639451174671984</v>
      </c>
      <c r="V37" s="13">
        <v>1572027</v>
      </c>
      <c r="W37" s="22">
        <v>0.68535718534096424</v>
      </c>
      <c r="X37" s="13">
        <v>1497521</v>
      </c>
      <c r="Y37" s="22">
        <v>0.7</v>
      </c>
      <c r="Z37" s="13">
        <v>1428403</v>
      </c>
      <c r="AA37" s="22">
        <v>0.71926480132007564</v>
      </c>
      <c r="AB37" s="13">
        <v>1356795</v>
      </c>
      <c r="AC37" s="22">
        <v>0.72690955015599534</v>
      </c>
      <c r="AD37" s="13">
        <v>1309654</v>
      </c>
      <c r="AE37" s="47">
        <v>0.72690955015599534</v>
      </c>
    </row>
    <row r="38" spans="1:31" s="7" customFormat="1" ht="26.25" thickBot="1" x14ac:dyDescent="0.25">
      <c r="A38" s="80" t="str">
        <f>VLOOKUP("&lt;Zeilentitel_9&gt;",Uebersetzungen!$B$3:$E$198,Uebersetzungen!$B$2+1,FALSE)</f>
        <v>Religionszugehörigkeit unbekannt</v>
      </c>
      <c r="B38" s="83">
        <v>67797.244742468174</v>
      </c>
      <c r="C38" s="84">
        <v>3.9612409145271674</v>
      </c>
      <c r="D38" s="65">
        <v>63565.517469913699</v>
      </c>
      <c r="E38" s="66">
        <v>4.0296706140910095</v>
      </c>
      <c r="F38" s="65">
        <v>65147.752945816952</v>
      </c>
      <c r="G38" s="66">
        <v>3.9592182967491119</v>
      </c>
      <c r="H38" s="48">
        <v>67048.676390701585</v>
      </c>
      <c r="I38" s="49">
        <v>3.8648779439685881</v>
      </c>
      <c r="J38" s="48">
        <v>75161.597919671913</v>
      </c>
      <c r="K38" s="49">
        <v>3.6304763709600065</v>
      </c>
      <c r="L38" s="48">
        <v>60403.054509262489</v>
      </c>
      <c r="M38" s="49">
        <v>4.0764688305077463</v>
      </c>
      <c r="N38" s="48">
        <v>98936.003402405942</v>
      </c>
      <c r="O38" s="49">
        <v>3.2539654819101864</v>
      </c>
      <c r="P38" s="48">
        <v>98637.698096548193</v>
      </c>
      <c r="Q38" s="49">
        <v>3.1874143794410714</v>
      </c>
      <c r="R38" s="48">
        <v>89476.999477242687</v>
      </c>
      <c r="S38" s="49">
        <v>3.2887360141519943</v>
      </c>
      <c r="T38" s="48">
        <v>92549.081593331328</v>
      </c>
      <c r="U38" s="49">
        <v>3.2555860695768191</v>
      </c>
      <c r="V38" s="48">
        <v>84331.520699436573</v>
      </c>
      <c r="W38" s="49">
        <v>3.2608956051986273</v>
      </c>
      <c r="X38" s="48">
        <v>84716.985357880709</v>
      </c>
      <c r="Y38" s="49">
        <v>3.2661909219913134</v>
      </c>
      <c r="Z38" s="48">
        <v>85133.379490535663</v>
      </c>
      <c r="AA38" s="49">
        <v>3.2365455689138316</v>
      </c>
      <c r="AB38" s="48">
        <v>81224.095795332163</v>
      </c>
      <c r="AC38" s="49">
        <v>3.3033826422641077</v>
      </c>
      <c r="AD38" s="48">
        <v>127459.12233814722</v>
      </c>
      <c r="AE38" s="50">
        <v>2.5879359664894408</v>
      </c>
    </row>
    <row r="39" spans="1:31" s="7" customFormat="1" ht="14.2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31" s="1" customFormat="1" ht="12.75" customHeight="1" x14ac:dyDescent="0.2">
      <c r="A40" s="24" t="str">
        <f>VLOOKUP("&lt;Legende_1&gt;",Uebersetzungen!$B$3:$E$198,Uebersetzungen!$B$2+1,FALSE)</f>
        <v xml:space="preserve">Ab 2010 stammen die Daten aus einer Stichprobenerhebung der ständigen Wohnbevölkerung ab vollendetem 15. Altersjahr, die in Privathaushalten lebt. 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31" s="1" customFormat="1" ht="12.75" customHeight="1" x14ac:dyDescent="0.2">
      <c r="A41" s="24" t="str">
        <f>VLOOKUP("&lt;Legende_2&gt;",Uebersetzungen!$B$3:$E$198,Uebersetzungen!$B$2+1,FALSE)</f>
        <v>Nicht befragt wurden Diplomaten, internationale Funktionäre und deren Familienangehörige. Diese Daten sind mit jenen der frühreren Jahre nicht direkt vergleichbar.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31" s="1" customFormat="1" ht="12.75" customHeight="1" x14ac:dyDescent="0.2">
      <c r="A42" s="10" t="str">
        <f>VLOOKUP("&lt;Legende_3&gt;",Uebersetzungen!$B$3:$E$198,Uebersetzungen!$B$2+1,FALSE)</f>
        <v>Das Vertrauensintervall zeigt die Genauigkeit der Resultate einer Stichprobenerhebung.</v>
      </c>
    </row>
    <row r="43" spans="1:31" s="1" customFormat="1" ht="12.75" customHeight="1" x14ac:dyDescent="0.2">
      <c r="A43" s="1" t="str">
        <f>VLOOKUP("&lt;Legende_4&gt;",Uebersetzungen!$B$3:$E$198,Uebersetzungen!$B$2+1,FALSE)</f>
        <v>(): Extrapolation aufgrund von 49 oder weniger Beobachtungen. Die Resultate sind mit grosser Vorsicht zu interpretieren.</v>
      </c>
    </row>
    <row r="44" spans="1:31" s="1" customFormat="1" ht="12.75" customHeight="1" x14ac:dyDescent="0.2">
      <c r="A44" s="1" t="str">
        <f>VLOOKUP("&lt;Legende_5&gt;",Uebersetzungen!$B$3:$E$198,Uebersetzungen!$B$2+1,FALSE)</f>
        <v>X: Extrapolation aufgrund von 4 oder weniger Beobachtungen. Die Resultate werden aus Gründen des Datenschutzes nicht publiziert.</v>
      </c>
    </row>
    <row r="45" spans="1:31" s="1" customFormat="1" ht="12.75" customHeight="1" x14ac:dyDescent="0.2">
      <c r="A45" s="1" t="str">
        <f>VLOOKUP("&lt;Legende_6&gt;",Uebersetzungen!$B$3:$E$198,Uebersetzungen!$B$2+1,FALSE)</f>
        <v>* inkl. andere aus dem Islam hervorgegangene Gemeinschaften</v>
      </c>
    </row>
    <row r="46" spans="1:31" s="7" customFormat="1" ht="14.25" x14ac:dyDescent="0.2"/>
    <row r="47" spans="1:31" x14ac:dyDescent="0.25">
      <c r="A47" s="1" t="str">
        <f>VLOOKUP("&lt;quelle_1&gt;",Uebersetzungen!$B$3:$E$198,Uebersetzungen!$B$2+1,FALSE)</f>
        <v>Quelle: BFS (Strukturerhebung)</v>
      </c>
      <c r="B47" s="12"/>
    </row>
    <row r="48" spans="1:31" x14ac:dyDescent="0.25">
      <c r="A48" s="8" t="str">
        <f>VLOOKUP("&lt;aktualisierung&gt;",Uebersetzungen!$B$3:$E$213,Uebersetzungen!$B$2+1,FALSE)</f>
        <v>Letztmals aktualisiert am: 29.01.2026</v>
      </c>
    </row>
  </sheetData>
  <sheetProtection sheet="1" objects="1" scenarios="1"/>
  <mergeCells count="31">
    <mergeCell ref="B12:C12"/>
    <mergeCell ref="B28:C28"/>
    <mergeCell ref="A7:B7"/>
    <mergeCell ref="AD12:AE12"/>
    <mergeCell ref="T28:U28"/>
    <mergeCell ref="V28:W28"/>
    <mergeCell ref="X28:Y28"/>
    <mergeCell ref="Z28:AA28"/>
    <mergeCell ref="AB28:AC28"/>
    <mergeCell ref="AD28:AE28"/>
    <mergeCell ref="AB12:AC12"/>
    <mergeCell ref="H12:I12"/>
    <mergeCell ref="H28:I28"/>
    <mergeCell ref="F12:G12"/>
    <mergeCell ref="F28:G28"/>
    <mergeCell ref="Z12:AA12"/>
    <mergeCell ref="T12:U12"/>
    <mergeCell ref="V12:W12"/>
    <mergeCell ref="D12:E12"/>
    <mergeCell ref="D28:E28"/>
    <mergeCell ref="X12:Y12"/>
    <mergeCell ref="N28:O28"/>
    <mergeCell ref="J12:K12"/>
    <mergeCell ref="J28:K28"/>
    <mergeCell ref="L12:M12"/>
    <mergeCell ref="L28:M28"/>
    <mergeCell ref="R12:S12"/>
    <mergeCell ref="R28:S28"/>
    <mergeCell ref="P28:Q28"/>
    <mergeCell ref="N12:O12"/>
    <mergeCell ref="P12:Q12"/>
  </mergeCells>
  <pageMargins left="0.7" right="0.7" top="0.75" bottom="0.75" header="0.3" footer="0.3"/>
  <pageSetup paperSize="9" orientation="portrait" r:id="rId1"/>
  <ignoredErrors>
    <ignoredError sqref="I1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228600</xdr:colOff>
                    <xdr:row>1</xdr:row>
                    <xdr:rowOff>114300</xdr:rowOff>
                  </from>
                  <to>
                    <xdr:col>7</xdr:col>
                    <xdr:colOff>581025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228600</xdr:colOff>
                    <xdr:row>2</xdr:row>
                    <xdr:rowOff>104775</xdr:rowOff>
                  </from>
                  <to>
                    <xdr:col>8</xdr:col>
                    <xdr:colOff>247650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228600</xdr:colOff>
                    <xdr:row>3</xdr:row>
                    <xdr:rowOff>66675</xdr:rowOff>
                  </from>
                  <to>
                    <xdr:col>7</xdr:col>
                    <xdr:colOff>581025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G30" sqref="G30"/>
    </sheetView>
  </sheetViews>
  <sheetFormatPr baseColWidth="10" defaultColWidth="12.5703125" defaultRowHeight="12.75" x14ac:dyDescent="0.25"/>
  <cols>
    <col min="1" max="1" width="9.85546875" style="31" customWidth="1"/>
    <col min="2" max="2" width="30" style="31" customWidth="1"/>
    <col min="3" max="5" width="46.28515625" style="36" customWidth="1"/>
    <col min="6" max="6" width="22.42578125" style="31" customWidth="1"/>
    <col min="7" max="16384" width="12.5703125" style="31"/>
  </cols>
  <sheetData>
    <row r="1" spans="1:6" x14ac:dyDescent="0.25">
      <c r="A1" s="28" t="s">
        <v>10</v>
      </c>
      <c r="B1" s="28" t="s">
        <v>11</v>
      </c>
      <c r="C1" s="29" t="s">
        <v>12</v>
      </c>
      <c r="D1" s="29" t="s">
        <v>13</v>
      </c>
      <c r="E1" s="29" t="s">
        <v>14</v>
      </c>
      <c r="F1" s="30"/>
    </row>
    <row r="2" spans="1:6" x14ac:dyDescent="0.25">
      <c r="A2" s="32" t="s">
        <v>15</v>
      </c>
      <c r="B2" s="33">
        <v>1</v>
      </c>
      <c r="C2" s="34"/>
      <c r="D2" s="34"/>
      <c r="E2" s="34"/>
      <c r="F2" s="30"/>
    </row>
    <row r="3" spans="1:6" x14ac:dyDescent="0.25">
      <c r="A3" s="32"/>
      <c r="B3" s="31" t="s">
        <v>16</v>
      </c>
      <c r="C3" s="36" t="s">
        <v>17</v>
      </c>
      <c r="D3" s="36" t="s">
        <v>18</v>
      </c>
      <c r="E3" s="36" t="s">
        <v>19</v>
      </c>
      <c r="F3" s="30"/>
    </row>
    <row r="4" spans="1:6" ht="25.5" x14ac:dyDescent="0.25">
      <c r="A4" s="32" t="s">
        <v>20</v>
      </c>
      <c r="B4" s="31" t="s">
        <v>21</v>
      </c>
      <c r="C4" s="36" t="s">
        <v>90</v>
      </c>
      <c r="D4" s="36" t="s">
        <v>82</v>
      </c>
      <c r="E4" s="36" t="s">
        <v>89</v>
      </c>
      <c r="F4" s="30"/>
    </row>
    <row r="5" spans="1:6" x14ac:dyDescent="0.25">
      <c r="A5" s="32"/>
      <c r="B5" s="31" t="s">
        <v>22</v>
      </c>
      <c r="C5" s="36" t="s">
        <v>102</v>
      </c>
      <c r="D5" s="36" t="s">
        <v>103</v>
      </c>
      <c r="E5" s="36" t="s">
        <v>104</v>
      </c>
      <c r="F5" s="30"/>
    </row>
    <row r="6" spans="1:6" x14ac:dyDescent="0.25">
      <c r="A6" s="32"/>
      <c r="B6" s="32"/>
      <c r="C6" s="32"/>
      <c r="D6" s="32"/>
      <c r="E6" s="32"/>
      <c r="F6" s="30"/>
    </row>
    <row r="7" spans="1:6" ht="14.25" customHeight="1" x14ac:dyDescent="0.25">
      <c r="A7" s="32" t="s">
        <v>26</v>
      </c>
      <c r="B7" s="31" t="s">
        <v>27</v>
      </c>
      <c r="C7" s="36" t="s">
        <v>45</v>
      </c>
      <c r="D7" s="36" t="s">
        <v>46</v>
      </c>
      <c r="E7" s="36" t="s">
        <v>47</v>
      </c>
      <c r="F7" s="30"/>
    </row>
    <row r="8" spans="1:6" ht="15" customHeight="1" x14ac:dyDescent="0.25">
      <c r="A8" s="32"/>
      <c r="B8" s="31" t="s">
        <v>30</v>
      </c>
      <c r="C8" s="36" t="s">
        <v>85</v>
      </c>
      <c r="D8" s="36" t="s">
        <v>86</v>
      </c>
      <c r="E8" s="36" t="s">
        <v>87</v>
      </c>
      <c r="F8" s="30"/>
    </row>
    <row r="9" spans="1:6" x14ac:dyDescent="0.25">
      <c r="A9" s="32"/>
      <c r="B9" s="30"/>
      <c r="C9" s="35"/>
      <c r="D9" s="35"/>
      <c r="E9" s="35"/>
      <c r="F9" s="30"/>
    </row>
    <row r="10" spans="1:6" x14ac:dyDescent="0.25">
      <c r="A10" s="32" t="s">
        <v>20</v>
      </c>
      <c r="B10" s="31" t="s">
        <v>48</v>
      </c>
      <c r="C10" s="36" t="s">
        <v>28</v>
      </c>
      <c r="D10" s="36" t="s">
        <v>28</v>
      </c>
      <c r="E10" s="36" t="s">
        <v>29</v>
      </c>
      <c r="F10" s="30"/>
    </row>
    <row r="11" spans="1:6" x14ac:dyDescent="0.25">
      <c r="A11" s="30"/>
      <c r="B11" s="31" t="s">
        <v>49</v>
      </c>
      <c r="C11" s="36" t="s">
        <v>0</v>
      </c>
      <c r="D11" s="36" t="s">
        <v>31</v>
      </c>
      <c r="E11" s="36" t="s">
        <v>32</v>
      </c>
      <c r="F11" s="30"/>
    </row>
    <row r="12" spans="1:6" x14ac:dyDescent="0.25">
      <c r="A12" s="30"/>
      <c r="B12" s="31" t="s">
        <v>50</v>
      </c>
      <c r="C12" s="36" t="s">
        <v>1</v>
      </c>
      <c r="D12" s="36" t="s">
        <v>33</v>
      </c>
      <c r="E12" s="36" t="s">
        <v>34</v>
      </c>
      <c r="F12" s="30"/>
    </row>
    <row r="13" spans="1:6" x14ac:dyDescent="0.25">
      <c r="A13" s="30"/>
      <c r="B13" s="31" t="s">
        <v>51</v>
      </c>
      <c r="C13" s="36" t="s">
        <v>2</v>
      </c>
      <c r="D13" s="36" t="s">
        <v>35</v>
      </c>
      <c r="E13" s="36" t="s">
        <v>36</v>
      </c>
      <c r="F13" s="30"/>
    </row>
    <row r="14" spans="1:6" x14ac:dyDescent="0.25">
      <c r="A14" s="30"/>
      <c r="B14" s="31" t="s">
        <v>52</v>
      </c>
      <c r="C14" s="36" t="s">
        <v>3</v>
      </c>
      <c r="D14" s="36" t="s">
        <v>37</v>
      </c>
      <c r="E14" s="36" t="s">
        <v>38</v>
      </c>
      <c r="F14" s="30"/>
    </row>
    <row r="15" spans="1:6" x14ac:dyDescent="0.25">
      <c r="A15" s="30"/>
      <c r="B15" s="31" t="s">
        <v>53</v>
      </c>
      <c r="C15" s="36" t="s">
        <v>92</v>
      </c>
      <c r="D15" s="36" t="s">
        <v>93</v>
      </c>
      <c r="E15" s="36" t="s">
        <v>94</v>
      </c>
      <c r="F15" s="30"/>
    </row>
    <row r="16" spans="1:6" x14ac:dyDescent="0.25">
      <c r="A16" s="30"/>
      <c r="B16" s="31" t="s">
        <v>54</v>
      </c>
      <c r="C16" s="36" t="s">
        <v>4</v>
      </c>
      <c r="D16" s="36" t="s">
        <v>39</v>
      </c>
      <c r="E16" s="36" t="s">
        <v>40</v>
      </c>
      <c r="F16" s="30"/>
    </row>
    <row r="17" spans="1:6" x14ac:dyDescent="0.25">
      <c r="A17" s="30"/>
      <c r="B17" s="31" t="s">
        <v>55</v>
      </c>
      <c r="C17" s="36" t="s">
        <v>7</v>
      </c>
      <c r="D17" s="36" t="s">
        <v>41</v>
      </c>
      <c r="E17" s="36" t="s">
        <v>42</v>
      </c>
      <c r="F17" s="30"/>
    </row>
    <row r="18" spans="1:6" x14ac:dyDescent="0.25">
      <c r="A18" s="30"/>
      <c r="B18" s="31" t="s">
        <v>56</v>
      </c>
      <c r="C18" s="36" t="s">
        <v>8</v>
      </c>
      <c r="D18" s="36" t="s">
        <v>43</v>
      </c>
      <c r="E18" s="36" t="s">
        <v>44</v>
      </c>
      <c r="F18" s="30"/>
    </row>
    <row r="19" spans="1:6" ht="25.5" x14ac:dyDescent="0.25">
      <c r="A19" s="30"/>
      <c r="B19" s="31" t="s">
        <v>57</v>
      </c>
      <c r="C19" s="36" t="s">
        <v>91</v>
      </c>
      <c r="D19" s="36" t="s">
        <v>83</v>
      </c>
      <c r="E19" s="36" t="s">
        <v>84</v>
      </c>
      <c r="F19" s="30"/>
    </row>
    <row r="20" spans="1:6" ht="25.5" x14ac:dyDescent="0.25">
      <c r="A20" s="30"/>
      <c r="B20" s="31" t="s">
        <v>58</v>
      </c>
      <c r="C20" s="36" t="s">
        <v>23</v>
      </c>
      <c r="D20" s="36" t="s">
        <v>24</v>
      </c>
      <c r="E20" s="36" t="s">
        <v>25</v>
      </c>
      <c r="F20" s="30"/>
    </row>
    <row r="21" spans="1:6" x14ac:dyDescent="0.25">
      <c r="A21" s="30"/>
      <c r="B21" s="30"/>
      <c r="C21" s="35"/>
      <c r="D21" s="35"/>
      <c r="E21" s="35"/>
      <c r="F21" s="30"/>
    </row>
    <row r="22" spans="1:6" ht="51" x14ac:dyDescent="0.25">
      <c r="A22" s="32"/>
      <c r="B22" s="31" t="s">
        <v>59</v>
      </c>
      <c r="C22" s="36" t="s">
        <v>60</v>
      </c>
      <c r="D22" s="36" t="s">
        <v>61</v>
      </c>
      <c r="E22" s="36" t="s">
        <v>62</v>
      </c>
      <c r="F22" s="37"/>
    </row>
    <row r="23" spans="1:6" ht="63.75" x14ac:dyDescent="0.25">
      <c r="A23" s="30"/>
      <c r="B23" s="31" t="s">
        <v>63</v>
      </c>
      <c r="C23" s="36" t="s">
        <v>64</v>
      </c>
      <c r="D23" s="36" t="s">
        <v>65</v>
      </c>
      <c r="E23" s="36" t="s">
        <v>66</v>
      </c>
      <c r="F23" s="37"/>
    </row>
    <row r="24" spans="1:6" ht="38.25" x14ac:dyDescent="0.25">
      <c r="A24" s="30"/>
      <c r="B24" s="31" t="s">
        <v>67</v>
      </c>
      <c r="C24" s="36" t="s">
        <v>68</v>
      </c>
      <c r="D24" s="36" t="s">
        <v>69</v>
      </c>
      <c r="E24" s="36" t="s">
        <v>70</v>
      </c>
      <c r="F24" s="37"/>
    </row>
    <row r="25" spans="1:6" ht="38.25" x14ac:dyDescent="0.25">
      <c r="A25" s="30"/>
      <c r="B25" s="31" t="s">
        <v>71</v>
      </c>
      <c r="C25" s="36" t="s">
        <v>72</v>
      </c>
      <c r="D25" s="36" t="s">
        <v>73</v>
      </c>
      <c r="E25" s="36" t="s">
        <v>74</v>
      </c>
      <c r="F25" s="37"/>
    </row>
    <row r="26" spans="1:6" ht="38.25" x14ac:dyDescent="0.25">
      <c r="A26" s="30"/>
      <c r="B26" s="31" t="s">
        <v>75</v>
      </c>
      <c r="C26" s="36" t="s">
        <v>76</v>
      </c>
      <c r="D26" s="36" t="s">
        <v>77</v>
      </c>
      <c r="E26" s="36" t="s">
        <v>78</v>
      </c>
      <c r="F26" s="37"/>
    </row>
    <row r="27" spans="1:6" ht="25.5" x14ac:dyDescent="0.25">
      <c r="A27" s="30"/>
      <c r="B27" s="31" t="s">
        <v>95</v>
      </c>
      <c r="C27" s="36" t="s">
        <v>96</v>
      </c>
      <c r="D27" s="36" t="s">
        <v>98</v>
      </c>
      <c r="E27" s="36" t="s">
        <v>97</v>
      </c>
      <c r="F27" s="37"/>
    </row>
    <row r="28" spans="1:6" x14ac:dyDescent="0.25">
      <c r="A28" s="32"/>
      <c r="B28" s="33"/>
      <c r="C28" s="34"/>
      <c r="D28" s="34"/>
      <c r="E28" s="34"/>
      <c r="F28" s="30"/>
    </row>
    <row r="29" spans="1:6" x14ac:dyDescent="0.25">
      <c r="A29" s="30" t="s">
        <v>26</v>
      </c>
      <c r="B29" s="31" t="s">
        <v>79</v>
      </c>
      <c r="C29" s="36" t="s">
        <v>9</v>
      </c>
      <c r="D29" s="36" t="s">
        <v>80</v>
      </c>
      <c r="E29" s="36" t="s">
        <v>88</v>
      </c>
      <c r="F29" s="30"/>
    </row>
    <row r="30" spans="1:6" x14ac:dyDescent="0.25">
      <c r="A30" s="30" t="s">
        <v>20</v>
      </c>
      <c r="B30" s="38" t="s">
        <v>81</v>
      </c>
      <c r="C30" s="39" t="s">
        <v>99</v>
      </c>
      <c r="D30" s="39" t="s">
        <v>100</v>
      </c>
      <c r="E30" s="39" t="s">
        <v>101</v>
      </c>
      <c r="F30" s="30"/>
    </row>
    <row r="31" spans="1:6" x14ac:dyDescent="0.25">
      <c r="A31" s="30"/>
      <c r="B31" s="30"/>
      <c r="C31" s="35"/>
      <c r="D31" s="35"/>
      <c r="E31" s="35"/>
      <c r="F31" s="30"/>
    </row>
    <row r="32" spans="1:6" x14ac:dyDescent="0.25">
      <c r="A32" s="32"/>
      <c r="B32" s="33"/>
      <c r="C32" s="34"/>
      <c r="D32" s="34"/>
      <c r="E32" s="34"/>
      <c r="F32" s="3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1028</Benutzerdefinierte_x0020_ID>
    <Titel_RM xmlns="9d1f6504-c754-4527-a358-047ce8521f96">Enquista da structura da la populaziun – religiun, Grischun e Svizra, 2010-2024</Titel_RM>
    <Titel_DE xmlns="9d1f6504-c754-4527-a358-047ce8521f96">Strukturerhebung Bevölkerung - Religion Graubünden und Schweiz, 2010 - 2024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religione nei Grigioni e in Svizzera, 2010 - 2024</Titel_IT>
  </documentManagement>
</p:properties>
</file>

<file path=customXml/itemProps1.xml><?xml version="1.0" encoding="utf-8"?>
<ds:datastoreItem xmlns:ds="http://schemas.openxmlformats.org/officeDocument/2006/customXml" ds:itemID="{AF8E487F-E5B2-416D-916A-69D8D56DBFB9}"/>
</file>

<file path=customXml/itemProps2.xml><?xml version="1.0" encoding="utf-8"?>
<ds:datastoreItem xmlns:ds="http://schemas.openxmlformats.org/officeDocument/2006/customXml" ds:itemID="{761EF16E-4BBF-4BA0-BFB8-F768AD293830}"/>
</file>

<file path=customXml/itemProps3.xml><?xml version="1.0" encoding="utf-8"?>
<ds:datastoreItem xmlns:ds="http://schemas.openxmlformats.org/officeDocument/2006/customXml" ds:itemID="{27A91EE5-8E45-4364-B70E-735C0E11FE0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 2010</vt:lpstr>
      <vt:lpstr>Uebersetzungen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2026-01-20T08:54:39Z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55d3f764-f5cb-44b6-8de9-1c6e33a4940d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